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PDATA2\KANTOLARI\DATA\cumulus\tilastot\vakuutus\Vahinkovakuutus\Ulkomaiset vahinkovak\"/>
    </mc:Choice>
  </mc:AlternateContent>
  <bookViews>
    <workbookView xWindow="0" yWindow="0" windowWidth="22155" windowHeight="14565"/>
  </bookViews>
  <sheets>
    <sheet name="Vahinko" sheetId="1" r:id="rId1"/>
    <sheet name="Skade" sheetId="2" r:id="rId2"/>
    <sheet name="Non-life" sheetId="3" r:id="rId3"/>
  </sheets>
  <definedNames>
    <definedName name="_xlnm.Print_Area" localSheetId="2">'Non-life'!$A$1:$J$41</definedName>
    <definedName name="_xlnm.Print_Area" localSheetId="1">Skade!$A$1:$J$41</definedName>
    <definedName name="_xlnm.Print_Area" localSheetId="0">Vahinko!$A$1:$J$41</definedName>
  </definedNames>
  <calcPr calcId="152511"/>
</workbook>
</file>

<file path=xl/calcChain.xml><?xml version="1.0" encoding="utf-8"?>
<calcChain xmlns="http://schemas.openxmlformats.org/spreadsheetml/2006/main">
  <c r="C10" i="3" l="1"/>
  <c r="D10" i="3"/>
  <c r="H10" i="3"/>
  <c r="B10" i="3" s="1"/>
  <c r="B41" i="3" s="1"/>
  <c r="I10" i="3"/>
  <c r="J10" i="3"/>
  <c r="B11" i="3"/>
  <c r="C11" i="3"/>
  <c r="H11" i="3"/>
  <c r="I11" i="3"/>
  <c r="I41" i="3" s="1"/>
  <c r="J11" i="3"/>
  <c r="D11" i="3" s="1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D25" i="3"/>
  <c r="H25" i="3"/>
  <c r="I25" i="3"/>
  <c r="C25" i="3" s="1"/>
  <c r="J25" i="3"/>
  <c r="B26" i="3"/>
  <c r="C26" i="3"/>
  <c r="D26" i="3"/>
  <c r="H26" i="3"/>
  <c r="I26" i="3"/>
  <c r="J26" i="3"/>
  <c r="B27" i="3"/>
  <c r="E27" i="3"/>
  <c r="E41" i="3" s="1"/>
  <c r="F27" i="3"/>
  <c r="C27" i="3" s="1"/>
  <c r="G27" i="3"/>
  <c r="H27" i="3"/>
  <c r="I27" i="3"/>
  <c r="J27" i="3"/>
  <c r="D27" i="3" s="1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H34" i="3"/>
  <c r="I34" i="3"/>
  <c r="J34" i="3"/>
  <c r="D34" i="3" s="1"/>
  <c r="B35" i="3"/>
  <c r="C35" i="3"/>
  <c r="D35" i="3"/>
  <c r="B37" i="3"/>
  <c r="C37" i="3"/>
  <c r="D37" i="3"/>
  <c r="B38" i="3"/>
  <c r="C38" i="3"/>
  <c r="H38" i="3"/>
  <c r="J38" i="3"/>
  <c r="D38" i="3" s="1"/>
  <c r="B39" i="3"/>
  <c r="C39" i="3"/>
  <c r="D39" i="3"/>
  <c r="G41" i="3"/>
  <c r="H10" i="2"/>
  <c r="B10" i="2" s="1"/>
  <c r="I10" i="2"/>
  <c r="C10" i="2" s="1"/>
  <c r="J10" i="2"/>
  <c r="D10" i="2" s="1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H21" i="2"/>
  <c r="B21" i="2" s="1"/>
  <c r="I21" i="2"/>
  <c r="C21" i="2" s="1"/>
  <c r="J21" i="2"/>
  <c r="D21" i="2" s="1"/>
  <c r="C22" i="2"/>
  <c r="H22" i="2"/>
  <c r="B22" i="2" s="1"/>
  <c r="I22" i="2"/>
  <c r="J22" i="2"/>
  <c r="D22" i="2" s="1"/>
  <c r="E23" i="2"/>
  <c r="B23" i="2" s="1"/>
  <c r="F23" i="2"/>
  <c r="C23" i="2" s="1"/>
  <c r="G23" i="2"/>
  <c r="H23" i="2"/>
  <c r="I23" i="2"/>
  <c r="I41" i="2" s="1"/>
  <c r="J23" i="2"/>
  <c r="D23" i="2" s="1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D29" i="2"/>
  <c r="H29" i="2"/>
  <c r="B29" i="2" s="1"/>
  <c r="I29" i="2"/>
  <c r="C29" i="2" s="1"/>
  <c r="J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C35" i="2"/>
  <c r="D35" i="2"/>
  <c r="H35" i="2"/>
  <c r="B35" i="2" s="1"/>
  <c r="I35" i="2"/>
  <c r="J35" i="2"/>
  <c r="B37" i="2"/>
  <c r="C37" i="2"/>
  <c r="D37" i="2"/>
  <c r="B38" i="2"/>
  <c r="C38" i="2"/>
  <c r="H38" i="2"/>
  <c r="J38" i="2"/>
  <c r="D38" i="2" s="1"/>
  <c r="B39" i="2"/>
  <c r="C39" i="2"/>
  <c r="D39" i="2"/>
  <c r="F41" i="2"/>
  <c r="G41" i="2"/>
  <c r="D41" i="3" l="1"/>
  <c r="C41" i="3"/>
  <c r="J41" i="3"/>
  <c r="F41" i="3"/>
  <c r="H41" i="3"/>
  <c r="D41" i="2"/>
  <c r="C41" i="2"/>
  <c r="B41" i="2"/>
  <c r="E41" i="2"/>
  <c r="J41" i="2"/>
  <c r="H41" i="2"/>
  <c r="D39" i="1"/>
  <c r="C39" i="1"/>
  <c r="B39" i="1"/>
  <c r="J38" i="1"/>
  <c r="H38" i="1"/>
  <c r="B38" i="1"/>
  <c r="D38" i="1"/>
  <c r="C38" i="1"/>
  <c r="D37" i="1"/>
  <c r="C37" i="1"/>
  <c r="B37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J23" i="1"/>
  <c r="D23" i="1" s="1"/>
  <c r="I23" i="1"/>
  <c r="C23" i="1"/>
  <c r="H23" i="1"/>
  <c r="B23" i="1"/>
  <c r="J22" i="1"/>
  <c r="I22" i="1"/>
  <c r="C22" i="1" s="1"/>
  <c r="H22" i="1"/>
  <c r="B22" i="1" s="1"/>
  <c r="D22" i="1"/>
  <c r="D21" i="1"/>
  <c r="C21" i="1"/>
  <c r="B21" i="1"/>
  <c r="D20" i="1"/>
  <c r="C20" i="1"/>
  <c r="B20" i="1"/>
  <c r="D19" i="1"/>
  <c r="C19" i="1"/>
  <c r="B19" i="1"/>
  <c r="D18" i="1"/>
  <c r="C18" i="1"/>
  <c r="B18" i="1"/>
  <c r="J17" i="1"/>
  <c r="D17" i="1" s="1"/>
  <c r="I17" i="1"/>
  <c r="C17" i="1"/>
  <c r="H17" i="1"/>
  <c r="B17" i="1"/>
  <c r="D16" i="1"/>
  <c r="C16" i="1"/>
  <c r="B16" i="1"/>
  <c r="D15" i="1"/>
  <c r="C15" i="1"/>
  <c r="B15" i="1"/>
  <c r="D14" i="1"/>
  <c r="C14" i="1"/>
  <c r="B14" i="1"/>
  <c r="J13" i="1"/>
  <c r="D13" i="1" s="1"/>
  <c r="I13" i="1"/>
  <c r="C13" i="1" s="1"/>
  <c r="H13" i="1"/>
  <c r="B13" i="1" s="1"/>
  <c r="D12" i="1"/>
  <c r="C12" i="1"/>
  <c r="B12" i="1"/>
  <c r="J11" i="1"/>
  <c r="D11" i="1" s="1"/>
  <c r="I11" i="1"/>
  <c r="C11" i="1"/>
  <c r="H11" i="1"/>
  <c r="B11" i="1"/>
  <c r="J10" i="1"/>
  <c r="J41" i="1"/>
  <c r="I10" i="1"/>
  <c r="H10" i="1"/>
  <c r="H41" i="1" s="1"/>
  <c r="G10" i="1"/>
  <c r="G41" i="1"/>
  <c r="F10" i="1"/>
  <c r="F41" i="1"/>
  <c r="E10" i="1"/>
  <c r="B10" i="1" s="1"/>
  <c r="B41" i="1" s="1"/>
  <c r="E41" i="1"/>
  <c r="C10" i="1"/>
  <c r="C41" i="1" s="1"/>
  <c r="D10" i="1"/>
  <c r="D41" i="1" l="1"/>
  <c r="I41" i="1"/>
</calcChain>
</file>

<file path=xl/sharedStrings.xml><?xml version="1.0" encoding="utf-8"?>
<sst xmlns="http://schemas.openxmlformats.org/spreadsheetml/2006/main" count="143" uniqueCount="110">
  <si>
    <t>Ulkomaisten ETA-vakuutusyhtiöiden toiminta Suomessa vuonna 2009</t>
  </si>
  <si>
    <t>Vahinkovakuutus</t>
  </si>
  <si>
    <t>Yhteensä</t>
  </si>
  <si>
    <t>Sijoittautumisoikeuden perusteella</t>
  </si>
  <si>
    <t>Palvelujen vapaan tarjonnan perusteella</t>
  </si>
  <si>
    <t>Tuhatta euroa</t>
  </si>
  <si>
    <t>Kokonais-vakuutus-maksutulo</t>
  </si>
  <si>
    <t>Maksetut korvaukset</t>
  </si>
  <si>
    <t>Palkkiot</t>
  </si>
  <si>
    <t>EU-maat</t>
  </si>
  <si>
    <t xml:space="preserve"> </t>
  </si>
  <si>
    <t>Alankomaat</t>
  </si>
  <si>
    <t>Belgia</t>
  </si>
  <si>
    <t>Bulgaria</t>
  </si>
  <si>
    <t>Espanja</t>
  </si>
  <si>
    <t>Irlanti</t>
  </si>
  <si>
    <t>Iso-Britannia</t>
  </si>
  <si>
    <t>Italia</t>
  </si>
  <si>
    <t>Itävalta</t>
  </si>
  <si>
    <t>Kreikka</t>
  </si>
  <si>
    <t>Kypros</t>
  </si>
  <si>
    <t>Latvia</t>
  </si>
  <si>
    <t>Liettua</t>
  </si>
  <si>
    <t>Luxemburg</t>
  </si>
  <si>
    <t>Malta</t>
  </si>
  <si>
    <t>Portugali</t>
  </si>
  <si>
    <t>Puola</t>
  </si>
  <si>
    <t>Ranska</t>
  </si>
  <si>
    <t>Romania</t>
  </si>
  <si>
    <t>Ruotsi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</si>
  <si>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</si>
  <si>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</si>
  <si>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</si>
  <si>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</si>
  <si>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</si>
  <si>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</si>
  <si>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</si>
  <si>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</si>
  <si>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</si>
  <si>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</si>
  <si>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</si>
  <si>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t>Totalt</t>
  </si>
  <si>
    <t>Norge</t>
  </si>
  <si>
    <t>Island</t>
  </si>
  <si>
    <t>Övriga EES-stater</t>
  </si>
  <si>
    <t>Österrike</t>
  </si>
  <si>
    <t>Ungern</t>
  </si>
  <si>
    <t>Tyskland</t>
  </si>
  <si>
    <t>Tjeckien</t>
  </si>
  <si>
    <t>Sverige</t>
  </si>
  <si>
    <t>Storbritannien</t>
  </si>
  <si>
    <t>Spanien</t>
  </si>
  <si>
    <t>Slovenien</t>
  </si>
  <si>
    <t>Slovakien</t>
  </si>
  <si>
    <t>Rumänien</t>
  </si>
  <si>
    <t>Portugal</t>
  </si>
  <si>
    <t>Polen</t>
  </si>
  <si>
    <t>Nederländerna</t>
  </si>
  <si>
    <t>Litauen</t>
  </si>
  <si>
    <t>Lettland</t>
  </si>
  <si>
    <t>Italien</t>
  </si>
  <si>
    <t>Irland</t>
  </si>
  <si>
    <t>Grekland</t>
  </si>
  <si>
    <t>Frankrike</t>
  </si>
  <si>
    <t>Estland</t>
  </si>
  <si>
    <t>Danmark</t>
  </si>
  <si>
    <t>Cypern</t>
  </si>
  <si>
    <t>Bulgarien</t>
  </si>
  <si>
    <t>Belgien</t>
  </si>
  <si>
    <t>EU-länder</t>
  </si>
  <si>
    <t>Utbetalda 
- erhållna provisioner</t>
  </si>
  <si>
    <t>Utbetalda ersättningar</t>
  </si>
  <si>
    <t>Premieinkomst</t>
  </si>
  <si>
    <t>Tusen euro</t>
  </si>
  <si>
    <t>Med stöd av fritt utbud av tjänster</t>
  </si>
  <si>
    <t>Med stöd av etableringsrätten</t>
  </si>
  <si>
    <t>Skadeförsäkring</t>
  </si>
  <si>
    <t>De utländska försäkringsbolagets verksamhet i Finland 2009</t>
  </si>
  <si>
    <t>Total</t>
  </si>
  <si>
    <t>Norway</t>
  </si>
  <si>
    <t>Iceland</t>
  </si>
  <si>
    <t>Other EEA states</t>
  </si>
  <si>
    <t>United Kingdom</t>
  </si>
  <si>
    <t>Spain</t>
  </si>
  <si>
    <t>Sweden</t>
  </si>
  <si>
    <t>Poland</t>
  </si>
  <si>
    <t>Netherlands</t>
  </si>
  <si>
    <t>Luxembourg</t>
  </si>
  <si>
    <t>Lithuania</t>
  </si>
  <si>
    <t>Italy</t>
  </si>
  <si>
    <t>Ireland</t>
  </si>
  <si>
    <t>Hungary</t>
  </si>
  <si>
    <t>Greece</t>
  </si>
  <si>
    <t>Germany</t>
  </si>
  <si>
    <t>France</t>
  </si>
  <si>
    <t>Estonia</t>
  </si>
  <si>
    <t>Denmark</t>
  </si>
  <si>
    <t>Czech Republic</t>
  </si>
  <si>
    <t>Cyprus</t>
  </si>
  <si>
    <t>Belgium</t>
  </si>
  <si>
    <t>Austria</t>
  </si>
  <si>
    <t>EU countries</t>
  </si>
  <si>
    <t>Commissions</t>
  </si>
  <si>
    <t>Claims paid</t>
  </si>
  <si>
    <t xml:space="preserve">Premiums earned </t>
  </si>
  <si>
    <t xml:space="preserve"> EUR thousands</t>
  </si>
  <si>
    <t xml:space="preserve">Freedom of Services </t>
  </si>
  <si>
    <t>Right of Establishment</t>
  </si>
  <si>
    <t>Non-life Insurance</t>
  </si>
  <si>
    <t>Foreign insurance companies' operations in Finland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</si>
</sst>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2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b/>
      <sz val="11"/>
      <color theme="5" tint="-0.499984740745262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3" tint="0.499984740745262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2" borderId="0" xfId="0" applyFont="1" applyFill="1" applyBorder="1"/>
    <xf numFmtId="0" fontId="4" fillId="0" borderId="0" xfId="0" applyFont="1"/>
    <xf numFmtId="0" fontId="5" fillId="0" borderId="0" xfId="0" applyFont="1"/>
    <xf numFmtId="0" fontId="6" fillId="2" borderId="0" xfId="0" applyFont="1" applyFill="1" applyBorder="1"/>
    <xf numFmtId="0" fontId="7" fillId="2" borderId="0" xfId="0" applyFont="1" applyFill="1" applyBorder="1"/>
    <xf numFmtId="0" fontId="3" fillId="3" borderId="1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3" fontId="1" fillId="2" borderId="9" xfId="0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6" fillId="2" borderId="0" xfId="0" applyFont="1" applyFill="1" applyBorder="1" applyAlignment="1">
      <alignment vertical="center"/>
    </xf>
    <xf numFmtId="3" fontId="7" fillId="2" borderId="0" xfId="0" applyNumberFormat="1" applyFont="1" applyFill="1" applyBorder="1"/>
    <xf numFmtId="3" fontId="0" fillId="0" borderId="0" xfId="0" applyNumberFormat="1"/>
    <xf numFmtId="0" fontId="9" fillId="3" borderId="10" xfId="0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 vertical="center"/>
    </xf>
    <xf numFmtId="0" fontId="9" fillId="3" borderId="12" xfId="0" applyFont="1" applyFill="1" applyBorder="1" applyAlignment="1">
      <alignment vertical="center"/>
    </xf>
    <xf numFmtId="3" fontId="0" fillId="0" borderId="11" xfId="0" applyNumberFormat="1" applyBorder="1" applyAlignment="1">
      <alignment horizontal="right"/>
    </xf>
    <xf numFmtId="0" fontId="2" fillId="0" borderId="13" xfId="0" applyFont="1" applyBorder="1"/>
    <xf numFmtId="3" fontId="2" fillId="2" borderId="0" xfId="0" applyNumberFormat="1" applyFont="1" applyFill="1" applyBorder="1"/>
    <xf numFmtId="0" fontId="6" fillId="2" borderId="0" xfId="0" applyFon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9" fillId="3" borderId="9" xfId="0" applyFont="1" applyFill="1" applyBorder="1" applyAlignment="1">
      <alignment vertical="center"/>
    </xf>
    <xf numFmtId="0" fontId="0" fillId="0" borderId="0" xfId="0" applyBorder="1"/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</cellXfs>
  <cellStyles count="4">
    <cellStyle name="Normaali 2 4" xfId="1"/>
    <cellStyle name="Normaali 4" xfId="2"/>
    <cellStyle name="Normaali 5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zoomScale="95" zoomScaleNormal="95" workbookViewId="0"/>
  </sheetViews>
  <sheetFormatPr defaultRowHeight="12.75" x14ac:dyDescent="0.2"/>
  <cols>
    <col min="1" max="1" width="20.7109375" customWidth="1"/>
    <col min="2" max="10" width="13.710937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 t="s">
        <v>0</v>
      </c>
      <c r="B2" s="3"/>
      <c r="C2" s="3"/>
      <c r="D2" s="3"/>
      <c r="E2" s="3"/>
      <c r="F2" s="1"/>
      <c r="G2" s="1"/>
      <c r="H2" s="1"/>
      <c r="I2" s="1"/>
      <c r="J2" s="1"/>
      <c r="K2" s="1"/>
      <c r="L2" s="1"/>
    </row>
    <row r="3" spans="1:12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x14ac:dyDescent="0.25">
      <c r="A4" s="4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 customHeight="1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 customHeight="1" x14ac:dyDescent="0.2">
      <c r="A6" s="5"/>
      <c r="B6" s="5"/>
      <c r="C6" s="5"/>
      <c r="D6" s="5"/>
      <c r="E6" s="5"/>
      <c r="F6" s="5"/>
      <c r="G6" s="5"/>
      <c r="H6" s="1"/>
      <c r="I6" s="1"/>
      <c r="J6" s="1"/>
      <c r="K6" s="1"/>
      <c r="L6" s="1"/>
    </row>
    <row r="7" spans="1:12" ht="15" customHeight="1" x14ac:dyDescent="0.2">
      <c r="A7" s="6"/>
      <c r="B7" s="27" t="s">
        <v>2</v>
      </c>
      <c r="C7" s="28"/>
      <c r="D7" s="29"/>
      <c r="E7" s="27" t="s">
        <v>3</v>
      </c>
      <c r="F7" s="28"/>
      <c r="G7" s="29"/>
      <c r="H7" s="27" t="s">
        <v>4</v>
      </c>
      <c r="I7" s="28"/>
      <c r="J7" s="29"/>
      <c r="K7" s="1"/>
      <c r="L7" s="1"/>
    </row>
    <row r="8" spans="1:12" ht="39.75" customHeight="1" x14ac:dyDescent="0.2">
      <c r="A8" s="7" t="s">
        <v>5</v>
      </c>
      <c r="B8" s="8" t="s">
        <v>6</v>
      </c>
      <c r="C8" s="9" t="s">
        <v>7</v>
      </c>
      <c r="D8" s="10" t="s">
        <v>8</v>
      </c>
      <c r="E8" s="8" t="s">
        <v>6</v>
      </c>
      <c r="F8" s="9" t="s">
        <v>7</v>
      </c>
      <c r="G8" s="10" t="s">
        <v>8</v>
      </c>
      <c r="H8" s="8" t="s">
        <v>6</v>
      </c>
      <c r="I8" s="9" t="s">
        <v>7</v>
      </c>
      <c r="J8" s="10" t="s">
        <v>8</v>
      </c>
      <c r="K8" s="1"/>
      <c r="L8" s="1"/>
    </row>
    <row r="9" spans="1:12" ht="15" x14ac:dyDescent="0.2">
      <c r="A9" s="11" t="s">
        <v>9</v>
      </c>
      <c r="B9" s="1"/>
      <c r="C9" s="1"/>
      <c r="D9" s="1"/>
      <c r="E9" s="1" t="s">
        <v>10</v>
      </c>
      <c r="F9" s="1"/>
      <c r="G9" s="1"/>
      <c r="H9" s="1"/>
      <c r="I9" s="1"/>
      <c r="J9" s="1"/>
      <c r="K9" s="1"/>
      <c r="L9" s="1"/>
    </row>
    <row r="10" spans="1:12" x14ac:dyDescent="0.2">
      <c r="A10" s="12" t="s">
        <v>11</v>
      </c>
      <c r="B10" s="13">
        <f>E10+H10</f>
        <v>7110</v>
      </c>
      <c r="C10" s="13">
        <f>F10+I10</f>
        <v>13463</v>
      </c>
      <c r="D10" s="13">
        <f>G10+J10</f>
        <v>358</v>
      </c>
      <c r="E10" s="13">
        <f>4761+1445+263</f>
        <v>6469</v>
      </c>
      <c r="F10" s="13">
        <f>12904+163</f>
        <v>13067</v>
      </c>
      <c r="G10" s="13">
        <f>125+76</f>
        <v>201</v>
      </c>
      <c r="H10" s="13">
        <f>108+33+3+(-5)+3+47+163+24+236+5+24</f>
        <v>641</v>
      </c>
      <c r="I10" s="14">
        <f>312+72+12</f>
        <v>396</v>
      </c>
      <c r="J10" s="14">
        <f>8+3+10+1+135</f>
        <v>157</v>
      </c>
      <c r="K10" s="1"/>
      <c r="L10" s="1"/>
    </row>
    <row r="11" spans="1:12" x14ac:dyDescent="0.2">
      <c r="A11" s="12" t="s">
        <v>12</v>
      </c>
      <c r="B11" s="13">
        <f t="shared" ref="B11:D34" si="0">E11+H11</f>
        <v>3011.6170000000002</v>
      </c>
      <c r="C11" s="13">
        <f t="shared" si="0"/>
        <v>860.93</v>
      </c>
      <c r="D11" s="13">
        <f t="shared" si="0"/>
        <v>8.68</v>
      </c>
      <c r="E11" s="13">
        <v>0</v>
      </c>
      <c r="F11" s="13">
        <v>0</v>
      </c>
      <c r="G11" s="13">
        <v>0</v>
      </c>
      <c r="H11" s="13">
        <f>(1505808+21220+2508+1120004+254094+5457+102526)/1000</f>
        <v>3011.6170000000002</v>
      </c>
      <c r="I11" s="14">
        <f>(430465+7986+(-11)+419880+2610)/1000</f>
        <v>860.93</v>
      </c>
      <c r="J11" s="14">
        <f>(4340+49+547+1500+744+1500)/1000</f>
        <v>8.68</v>
      </c>
      <c r="K11" s="1"/>
      <c r="L11" s="1"/>
    </row>
    <row r="12" spans="1:12" x14ac:dyDescent="0.2">
      <c r="A12" s="12" t="s">
        <v>13</v>
      </c>
      <c r="B12" s="13">
        <f t="shared" si="0"/>
        <v>0</v>
      </c>
      <c r="C12" s="13">
        <f t="shared" si="0"/>
        <v>0</v>
      </c>
      <c r="D12" s="13">
        <f t="shared" si="0"/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"/>
      <c r="L12" s="1"/>
    </row>
    <row r="13" spans="1:12" x14ac:dyDescent="0.2">
      <c r="A13" s="12" t="s">
        <v>14</v>
      </c>
      <c r="B13" s="13">
        <f t="shared" si="0"/>
        <v>356.11336</v>
      </c>
      <c r="C13" s="13">
        <f t="shared" si="0"/>
        <v>88.341809999999995</v>
      </c>
      <c r="D13" s="13">
        <f t="shared" si="0"/>
        <v>17.494799999999998</v>
      </c>
      <c r="E13" s="13">
        <v>0</v>
      </c>
      <c r="F13" s="13">
        <v>0</v>
      </c>
      <c r="G13" s="13">
        <v>0</v>
      </c>
      <c r="H13" s="13">
        <f>(313613.36+42500)/1000</f>
        <v>356.11336</v>
      </c>
      <c r="I13" s="14">
        <f>88341.81/1000</f>
        <v>88.341809999999995</v>
      </c>
      <c r="J13" s="14">
        <f>(7694.8+9800)/1000</f>
        <v>17.494799999999998</v>
      </c>
      <c r="K13" s="1"/>
      <c r="L13" s="1"/>
    </row>
    <row r="14" spans="1:12" x14ac:dyDescent="0.2">
      <c r="A14" s="12" t="s">
        <v>15</v>
      </c>
      <c r="B14" s="13">
        <f t="shared" si="0"/>
        <v>63944</v>
      </c>
      <c r="C14" s="13">
        <f t="shared" si="0"/>
        <v>36916</v>
      </c>
      <c r="D14" s="13">
        <f t="shared" si="0"/>
        <v>1218</v>
      </c>
      <c r="E14" s="13">
        <v>28045</v>
      </c>
      <c r="F14" s="13">
        <v>21891</v>
      </c>
      <c r="G14" s="13">
        <v>91</v>
      </c>
      <c r="H14" s="13">
        <v>35899</v>
      </c>
      <c r="I14" s="14">
        <v>15025</v>
      </c>
      <c r="J14" s="14">
        <v>1127</v>
      </c>
      <c r="K14" s="1"/>
      <c r="L14" s="1"/>
    </row>
    <row r="15" spans="1:12" x14ac:dyDescent="0.2">
      <c r="A15" s="12" t="s">
        <v>16</v>
      </c>
      <c r="B15" s="13">
        <f t="shared" si="0"/>
        <v>110929</v>
      </c>
      <c r="C15" s="13">
        <f t="shared" si="0"/>
        <v>32856</v>
      </c>
      <c r="D15" s="13">
        <f t="shared" si="0"/>
        <v>33813</v>
      </c>
      <c r="E15" s="13">
        <v>72559</v>
      </c>
      <c r="F15" s="13">
        <v>16049</v>
      </c>
      <c r="G15" s="13">
        <v>30643</v>
      </c>
      <c r="H15" s="13">
        <v>38370</v>
      </c>
      <c r="I15" s="14">
        <v>16807</v>
      </c>
      <c r="J15" s="14">
        <v>3170</v>
      </c>
      <c r="K15" s="1"/>
      <c r="L15" s="1"/>
    </row>
    <row r="16" spans="1:12" x14ac:dyDescent="0.2">
      <c r="A16" s="12" t="s">
        <v>17</v>
      </c>
      <c r="B16" s="13">
        <f t="shared" si="0"/>
        <v>1</v>
      </c>
      <c r="C16" s="13">
        <f t="shared" si="0"/>
        <v>0</v>
      </c>
      <c r="D16" s="13">
        <f t="shared" si="0"/>
        <v>0</v>
      </c>
      <c r="E16" s="13">
        <v>0</v>
      </c>
      <c r="F16" s="13">
        <v>0</v>
      </c>
      <c r="G16" s="13">
        <v>0</v>
      </c>
      <c r="H16" s="13">
        <v>1</v>
      </c>
      <c r="I16" s="14">
        <v>0</v>
      </c>
      <c r="J16" s="14">
        <v>0</v>
      </c>
      <c r="K16" s="1"/>
      <c r="L16" s="1"/>
    </row>
    <row r="17" spans="1:12" x14ac:dyDescent="0.2">
      <c r="A17" s="12" t="s">
        <v>18</v>
      </c>
      <c r="B17" s="13">
        <f t="shared" si="0"/>
        <v>949.16521999999998</v>
      </c>
      <c r="C17" s="13">
        <f t="shared" si="0"/>
        <v>917.50947999999994</v>
      </c>
      <c r="D17" s="13">
        <f t="shared" si="0"/>
        <v>49.353970000000004</v>
      </c>
      <c r="E17" s="13">
        <v>0</v>
      </c>
      <c r="F17" s="13">
        <v>0</v>
      </c>
      <c r="G17" s="13">
        <v>0</v>
      </c>
      <c r="H17" s="13">
        <f>949165.22/1000</f>
        <v>949.16521999999998</v>
      </c>
      <c r="I17" s="13">
        <f>917509.48/1000</f>
        <v>917.50947999999994</v>
      </c>
      <c r="J17" s="14">
        <f>49353.97/1000</f>
        <v>49.353970000000004</v>
      </c>
      <c r="K17" s="1"/>
      <c r="L17" s="1"/>
    </row>
    <row r="18" spans="1:12" x14ac:dyDescent="0.2">
      <c r="A18" s="12" t="s">
        <v>19</v>
      </c>
      <c r="B18" s="13">
        <f t="shared" si="0"/>
        <v>0</v>
      </c>
      <c r="C18" s="13">
        <f t="shared" si="0"/>
        <v>0</v>
      </c>
      <c r="D18" s="13">
        <f t="shared" si="0"/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"/>
      <c r="L18" s="1"/>
    </row>
    <row r="19" spans="1:12" x14ac:dyDescent="0.2">
      <c r="A19" s="12" t="s">
        <v>20</v>
      </c>
      <c r="B19" s="13">
        <f t="shared" si="0"/>
        <v>0</v>
      </c>
      <c r="C19" s="13">
        <f t="shared" si="0"/>
        <v>0</v>
      </c>
      <c r="D19" s="13">
        <f t="shared" si="0"/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"/>
      <c r="L19" s="1"/>
    </row>
    <row r="20" spans="1:12" x14ac:dyDescent="0.2">
      <c r="A20" s="12" t="s">
        <v>21</v>
      </c>
      <c r="B20" s="13">
        <f t="shared" si="0"/>
        <v>0</v>
      </c>
      <c r="C20" s="13">
        <f t="shared" si="0"/>
        <v>0</v>
      </c>
      <c r="D20" s="13">
        <f t="shared" si="0"/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"/>
      <c r="L20" s="1"/>
    </row>
    <row r="21" spans="1:12" x14ac:dyDescent="0.2">
      <c r="A21" s="12" t="s">
        <v>22</v>
      </c>
      <c r="B21" s="13">
        <f t="shared" si="0"/>
        <v>0</v>
      </c>
      <c r="C21" s="13">
        <f t="shared" si="0"/>
        <v>0</v>
      </c>
      <c r="D21" s="13">
        <f t="shared" si="0"/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"/>
      <c r="L21" s="1"/>
    </row>
    <row r="22" spans="1:12" x14ac:dyDescent="0.2">
      <c r="A22" s="12" t="s">
        <v>23</v>
      </c>
      <c r="B22" s="13">
        <f t="shared" si="0"/>
        <v>1823.941</v>
      </c>
      <c r="C22" s="13">
        <f t="shared" si="0"/>
        <v>697.86300000000006</v>
      </c>
      <c r="D22" s="13">
        <f t="shared" si="0"/>
        <v>210.66200000000001</v>
      </c>
      <c r="E22" s="13">
        <v>0</v>
      </c>
      <c r="F22" s="13">
        <v>0</v>
      </c>
      <c r="G22" s="13">
        <v>0</v>
      </c>
      <c r="H22" s="13">
        <f>1823941/1000</f>
        <v>1823.941</v>
      </c>
      <c r="I22" s="14">
        <f>697863/1000</f>
        <v>697.86300000000006</v>
      </c>
      <c r="J22" s="14">
        <f>210662/1000</f>
        <v>210.66200000000001</v>
      </c>
      <c r="K22" s="1"/>
      <c r="L22" s="1"/>
    </row>
    <row r="23" spans="1:12" x14ac:dyDescent="0.2">
      <c r="A23" s="12" t="s">
        <v>24</v>
      </c>
      <c r="B23" s="13">
        <f t="shared" si="0"/>
        <v>1297.3900000000001</v>
      </c>
      <c r="C23" s="13">
        <f t="shared" si="0"/>
        <v>260.19400000000002</v>
      </c>
      <c r="D23" s="13">
        <f t="shared" si="0"/>
        <v>17.824999999999999</v>
      </c>
      <c r="E23" s="13">
        <v>0</v>
      </c>
      <c r="F23" s="13">
        <v>0</v>
      </c>
      <c r="G23" s="13">
        <v>0</v>
      </c>
      <c r="H23" s="13">
        <f>(86108+689354+496115+25813)/1000</f>
        <v>1297.3900000000001</v>
      </c>
      <c r="I23" s="14">
        <f>260194/1000</f>
        <v>260.19400000000002</v>
      </c>
      <c r="J23" s="14">
        <f>(6458+1794+4119+5454)/1000</f>
        <v>17.824999999999999</v>
      </c>
      <c r="K23" s="1"/>
      <c r="L23" s="1"/>
    </row>
    <row r="24" spans="1:12" x14ac:dyDescent="0.2">
      <c r="A24" s="12" t="s">
        <v>25</v>
      </c>
      <c r="B24" s="13">
        <f t="shared" si="0"/>
        <v>0</v>
      </c>
      <c r="C24" s="13">
        <f t="shared" si="0"/>
        <v>0</v>
      </c>
      <c r="D24" s="13">
        <f t="shared" si="0"/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"/>
      <c r="L24" s="1"/>
    </row>
    <row r="25" spans="1:12" x14ac:dyDescent="0.2">
      <c r="A25" s="12" t="s">
        <v>26</v>
      </c>
      <c r="B25" s="13">
        <f t="shared" si="0"/>
        <v>0</v>
      </c>
      <c r="C25" s="13">
        <f t="shared" si="0"/>
        <v>0</v>
      </c>
      <c r="D25" s="13">
        <f t="shared" si="0"/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"/>
      <c r="L25" s="1"/>
    </row>
    <row r="26" spans="1:12" x14ac:dyDescent="0.2">
      <c r="A26" s="12" t="s">
        <v>27</v>
      </c>
      <c r="B26" s="13">
        <f t="shared" si="0"/>
        <v>39213</v>
      </c>
      <c r="C26" s="13">
        <f t="shared" si="0"/>
        <v>10871</v>
      </c>
      <c r="D26" s="13">
        <f t="shared" si="0"/>
        <v>3030</v>
      </c>
      <c r="E26" s="13">
        <v>32659</v>
      </c>
      <c r="F26" s="13">
        <v>10742</v>
      </c>
      <c r="G26" s="13">
        <v>2371</v>
      </c>
      <c r="H26" s="13">
        <v>6554</v>
      </c>
      <c r="I26" s="14">
        <v>129</v>
      </c>
      <c r="J26" s="14">
        <v>659</v>
      </c>
      <c r="K26" s="1"/>
      <c r="L26" s="1"/>
    </row>
    <row r="27" spans="1:12" x14ac:dyDescent="0.2">
      <c r="A27" s="12" t="s">
        <v>28</v>
      </c>
      <c r="B27" s="13">
        <f t="shared" si="0"/>
        <v>0</v>
      </c>
      <c r="C27" s="13">
        <f t="shared" si="0"/>
        <v>0</v>
      </c>
      <c r="D27" s="13">
        <f t="shared" si="0"/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"/>
      <c r="L27" s="1"/>
    </row>
    <row r="28" spans="1:12" x14ac:dyDescent="0.2">
      <c r="A28" s="12" t="s">
        <v>29</v>
      </c>
      <c r="B28" s="13">
        <f t="shared" si="0"/>
        <v>36087</v>
      </c>
      <c r="C28" s="13">
        <f t="shared" si="0"/>
        <v>22076</v>
      </c>
      <c r="D28" s="13">
        <f t="shared" si="0"/>
        <v>1663</v>
      </c>
      <c r="E28" s="13">
        <v>14067</v>
      </c>
      <c r="F28" s="13">
        <v>10129</v>
      </c>
      <c r="G28" s="13">
        <v>260</v>
      </c>
      <c r="H28" s="13">
        <v>22020</v>
      </c>
      <c r="I28" s="14">
        <v>11947</v>
      </c>
      <c r="J28" s="14">
        <v>1403</v>
      </c>
      <c r="K28" s="1"/>
      <c r="L28" s="1"/>
    </row>
    <row r="29" spans="1:12" x14ac:dyDescent="0.2">
      <c r="A29" s="12" t="s">
        <v>30</v>
      </c>
      <c r="B29" s="13">
        <f t="shared" si="0"/>
        <v>1810</v>
      </c>
      <c r="C29" s="13">
        <f t="shared" si="0"/>
        <v>0</v>
      </c>
      <c r="D29" s="13">
        <f t="shared" si="0"/>
        <v>0</v>
      </c>
      <c r="E29" s="13">
        <v>0</v>
      </c>
      <c r="F29" s="13">
        <v>0</v>
      </c>
      <c r="G29" s="13">
        <v>0</v>
      </c>
      <c r="H29" s="13">
        <v>1810</v>
      </c>
      <c r="I29" s="14">
        <v>0</v>
      </c>
      <c r="J29" s="14">
        <v>0</v>
      </c>
      <c r="K29" s="1"/>
      <c r="L29" s="1"/>
    </row>
    <row r="30" spans="1:12" x14ac:dyDescent="0.2">
      <c r="A30" s="12" t="s">
        <v>31</v>
      </c>
      <c r="B30" s="13">
        <f t="shared" si="0"/>
        <v>0</v>
      </c>
      <c r="C30" s="13">
        <f t="shared" si="0"/>
        <v>0</v>
      </c>
      <c r="D30" s="13">
        <f t="shared" si="0"/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"/>
      <c r="L30" s="1"/>
    </row>
    <row r="31" spans="1:12" x14ac:dyDescent="0.2">
      <c r="A31" s="12" t="s">
        <v>32</v>
      </c>
      <c r="B31" s="13">
        <f t="shared" si="0"/>
        <v>0</v>
      </c>
      <c r="C31" s="13">
        <f t="shared" si="0"/>
        <v>0</v>
      </c>
      <c r="D31" s="13">
        <f t="shared" si="0"/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"/>
      <c r="L31" s="1"/>
    </row>
    <row r="32" spans="1:12" x14ac:dyDescent="0.2">
      <c r="A32" s="12" t="s">
        <v>33</v>
      </c>
      <c r="B32" s="13">
        <f t="shared" si="0"/>
        <v>82078</v>
      </c>
      <c r="C32" s="13">
        <f t="shared" si="0"/>
        <v>57854</v>
      </c>
      <c r="D32" s="13">
        <f t="shared" si="0"/>
        <v>34</v>
      </c>
      <c r="E32" s="13">
        <v>77349</v>
      </c>
      <c r="F32" s="13">
        <v>57798</v>
      </c>
      <c r="G32" s="13">
        <v>34</v>
      </c>
      <c r="H32" s="13">
        <v>4729</v>
      </c>
      <c r="I32" s="14">
        <v>56</v>
      </c>
      <c r="J32" s="14">
        <v>0</v>
      </c>
      <c r="K32" s="1"/>
      <c r="L32" s="1"/>
    </row>
    <row r="33" spans="1:12" x14ac:dyDescent="0.2">
      <c r="A33" s="12" t="s">
        <v>34</v>
      </c>
      <c r="B33" s="13">
        <f t="shared" si="0"/>
        <v>0</v>
      </c>
      <c r="C33" s="13">
        <f t="shared" si="0"/>
        <v>0</v>
      </c>
      <c r="D33" s="13">
        <f t="shared" si="0"/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"/>
      <c r="L33" s="1"/>
    </row>
    <row r="34" spans="1:12" x14ac:dyDescent="0.2">
      <c r="A34" s="12" t="s">
        <v>35</v>
      </c>
      <c r="B34" s="13">
        <f t="shared" si="0"/>
        <v>0</v>
      </c>
      <c r="C34" s="13">
        <f t="shared" si="0"/>
        <v>0</v>
      </c>
      <c r="D34" s="13">
        <f t="shared" si="0"/>
        <v>0</v>
      </c>
      <c r="E34" s="13">
        <v>0</v>
      </c>
      <c r="F34" s="13">
        <v>0</v>
      </c>
      <c r="G34" s="13">
        <v>0</v>
      </c>
      <c r="H34" s="13">
        <v>0</v>
      </c>
      <c r="I34" s="14">
        <v>0</v>
      </c>
      <c r="J34" s="14">
        <v>0</v>
      </c>
      <c r="K34" s="1"/>
      <c r="L34" s="1"/>
    </row>
    <row r="35" spans="1:12" x14ac:dyDescent="0.2">
      <c r="A35" s="12" t="s">
        <v>36</v>
      </c>
      <c r="B35" s="13">
        <f>E35+H35</f>
        <v>0</v>
      </c>
      <c r="C35" s="13">
        <f>F35+I35</f>
        <v>0</v>
      </c>
      <c r="D35" s="13">
        <f>G35+J35</f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"/>
      <c r="L35" s="1"/>
    </row>
    <row r="36" spans="1:12" ht="15" x14ac:dyDescent="0.2">
      <c r="A36" s="15" t="s">
        <v>37</v>
      </c>
      <c r="B36" s="16"/>
      <c r="C36" s="16"/>
      <c r="D36" s="16"/>
      <c r="E36" s="16"/>
      <c r="F36" s="16"/>
      <c r="G36" s="16"/>
      <c r="H36" s="16"/>
      <c r="I36" s="17"/>
      <c r="J36" s="17"/>
      <c r="K36" s="1"/>
      <c r="L36" s="1"/>
    </row>
    <row r="37" spans="1:12" x14ac:dyDescent="0.2">
      <c r="A37" s="18" t="s">
        <v>38</v>
      </c>
      <c r="B37" s="19">
        <f t="shared" ref="B37:D39" si="1">E37+H37</f>
        <v>0</v>
      </c>
      <c r="C37" s="19">
        <f t="shared" si="1"/>
        <v>0</v>
      </c>
      <c r="D37" s="19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1"/>
      <c r="L37" s="1"/>
    </row>
    <row r="38" spans="1:12" x14ac:dyDescent="0.2">
      <c r="A38" s="21" t="s">
        <v>39</v>
      </c>
      <c r="B38" s="19">
        <f t="shared" si="1"/>
        <v>250</v>
      </c>
      <c r="C38" s="19">
        <f t="shared" si="1"/>
        <v>0</v>
      </c>
      <c r="D38" s="19">
        <f t="shared" si="1"/>
        <v>40</v>
      </c>
      <c r="E38" s="20">
        <v>0</v>
      </c>
      <c r="F38" s="20">
        <v>0</v>
      </c>
      <c r="G38" s="20">
        <v>0</v>
      </c>
      <c r="H38" s="20">
        <f>0.25*1000</f>
        <v>250</v>
      </c>
      <c r="I38" s="22">
        <v>0</v>
      </c>
      <c r="J38" s="22">
        <f>0.04*1000</f>
        <v>40</v>
      </c>
      <c r="K38" s="1"/>
      <c r="L38" s="1"/>
    </row>
    <row r="39" spans="1:12" x14ac:dyDescent="0.2">
      <c r="A39" s="21" t="s">
        <v>40</v>
      </c>
      <c r="B39" s="19">
        <f t="shared" si="1"/>
        <v>8390</v>
      </c>
      <c r="C39" s="19">
        <f t="shared" si="1"/>
        <v>1246</v>
      </c>
      <c r="D39" s="19">
        <f t="shared" si="1"/>
        <v>97</v>
      </c>
      <c r="E39" s="20">
        <v>0</v>
      </c>
      <c r="F39" s="20">
        <v>0</v>
      </c>
      <c r="G39" s="20">
        <v>0</v>
      </c>
      <c r="H39" s="20">
        <v>8390</v>
      </c>
      <c r="I39" s="22">
        <v>1246</v>
      </c>
      <c r="J39" s="22">
        <v>97</v>
      </c>
      <c r="K39" s="1"/>
      <c r="L39" s="1"/>
    </row>
    <row r="40" spans="1:12" x14ac:dyDescent="0.2">
      <c r="A40" s="23"/>
      <c r="B40" s="24"/>
      <c r="C40" s="24"/>
      <c r="D40" s="24"/>
      <c r="E40" s="24"/>
      <c r="F40" s="24"/>
      <c r="G40" s="24"/>
      <c r="H40" s="24"/>
      <c r="I40" s="17"/>
      <c r="J40" s="17"/>
      <c r="K40" s="1"/>
      <c r="L40" s="1"/>
    </row>
    <row r="41" spans="1:12" ht="15" x14ac:dyDescent="0.2">
      <c r="A41" s="25" t="s">
        <v>2</v>
      </c>
      <c r="B41" s="26">
        <f>SUM(B10:B39)</f>
        <v>357250.22658000002</v>
      </c>
      <c r="C41" s="26">
        <f t="shared" ref="C41:I41" si="2">SUM(C10:C39)</f>
        <v>178106.83828999999</v>
      </c>
      <c r="D41" s="26">
        <f t="shared" si="2"/>
        <v>40557.015769999991</v>
      </c>
      <c r="E41" s="26">
        <f t="shared" si="2"/>
        <v>231148</v>
      </c>
      <c r="F41" s="26">
        <f t="shared" si="2"/>
        <v>129676</v>
      </c>
      <c r="G41" s="26">
        <f t="shared" si="2"/>
        <v>33600</v>
      </c>
      <c r="H41" s="26">
        <f t="shared" si="2"/>
        <v>126102.22658</v>
      </c>
      <c r="I41" s="26">
        <f t="shared" si="2"/>
        <v>48430.83829</v>
      </c>
      <c r="J41" s="26">
        <f>SUM(J10:J39)</f>
        <v>6957.01577</v>
      </c>
      <c r="K41" s="1"/>
      <c r="L41" s="1"/>
    </row>
  </sheetData>
  <mergeCells count="3">
    <mergeCell ref="B7:D7"/>
    <mergeCell ref="E7:G7"/>
    <mergeCell ref="H7:J7"/>
  </mergeCells>
  <pageMargins left="1.1023622047244095" right="0.31496062992125984" top="0.94488188976377963" bottom="0.74803149606299213" header="0.31496062992125984" footer="0.31496062992125984"/>
  <pageSetup paperSize="9" scale="85" orientation="landscape" r:id="rId1"/>
  <headerFooter>
    <oddHeader>&amp;L&amp;9Finanssivalvonta
Finansinspektionen
Financial Supervisory Authority (FIN-FSA)&amp;C&amp;D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zoomScale="96" zoomScaleNormal="96" workbookViewId="0"/>
  </sheetViews>
  <sheetFormatPr defaultRowHeight="12.75" x14ac:dyDescent="0.2"/>
  <cols>
    <col min="1" max="1" width="20.7109375" customWidth="1"/>
    <col min="2" max="10" width="13.7109375" customWidth="1"/>
  </cols>
  <sheetData>
    <row r="1" spans="1:1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2" t="s">
        <v>77</v>
      </c>
      <c r="B2" s="3"/>
      <c r="C2" s="3"/>
      <c r="D2" s="3"/>
      <c r="E2" s="3"/>
      <c r="F2" s="1"/>
      <c r="G2" s="1"/>
      <c r="H2" s="1"/>
      <c r="I2" s="1"/>
      <c r="J2" s="1"/>
    </row>
    <row r="3" spans="1:1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x14ac:dyDescent="0.25">
      <c r="A4" s="4" t="s">
        <v>76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 x14ac:dyDescent="0.25">
      <c r="A6" s="4"/>
      <c r="B6" s="1"/>
      <c r="C6" s="1"/>
      <c r="D6" s="1"/>
      <c r="E6" s="1"/>
      <c r="F6" s="1"/>
      <c r="G6" s="1"/>
      <c r="H6" s="1"/>
      <c r="I6" s="1"/>
      <c r="K6" s="1"/>
    </row>
    <row r="7" spans="1:11" ht="15" customHeight="1" x14ac:dyDescent="0.2">
      <c r="A7" s="6"/>
      <c r="B7" s="27" t="s">
        <v>41</v>
      </c>
      <c r="C7" s="28"/>
      <c r="D7" s="29"/>
      <c r="E7" s="27" t="s">
        <v>75</v>
      </c>
      <c r="F7" s="28"/>
      <c r="G7" s="29"/>
      <c r="H7" s="27" t="s">
        <v>74</v>
      </c>
      <c r="I7" s="28"/>
      <c r="J7" s="29"/>
      <c r="K7" s="1"/>
    </row>
    <row r="8" spans="1:11" ht="38.25" x14ac:dyDescent="0.2">
      <c r="A8" s="7" t="s">
        <v>73</v>
      </c>
      <c r="B8" s="35" t="s">
        <v>72</v>
      </c>
      <c r="C8" s="34" t="s">
        <v>71</v>
      </c>
      <c r="D8" s="33" t="s">
        <v>70</v>
      </c>
      <c r="E8" s="35" t="s">
        <v>72</v>
      </c>
      <c r="F8" s="34" t="s">
        <v>71</v>
      </c>
      <c r="G8" s="33" t="s">
        <v>70</v>
      </c>
      <c r="H8" s="35" t="s">
        <v>72</v>
      </c>
      <c r="I8" s="34" t="s">
        <v>71</v>
      </c>
      <c r="J8" s="33" t="s">
        <v>70</v>
      </c>
      <c r="K8" s="1"/>
    </row>
    <row r="9" spans="1:11" ht="15" x14ac:dyDescent="0.2">
      <c r="A9" s="15" t="s">
        <v>69</v>
      </c>
      <c r="B9" s="1"/>
      <c r="C9" s="1"/>
      <c r="D9" s="1"/>
      <c r="E9" s="1" t="s">
        <v>10</v>
      </c>
      <c r="F9" s="1"/>
      <c r="G9" s="1"/>
      <c r="H9" s="1"/>
      <c r="I9" s="32"/>
      <c r="K9" s="1"/>
    </row>
    <row r="10" spans="1:11" x14ac:dyDescent="0.2">
      <c r="A10" s="12" t="s">
        <v>68</v>
      </c>
      <c r="B10" s="13">
        <f>E10+H10</f>
        <v>3011.6170000000002</v>
      </c>
      <c r="C10" s="13">
        <f>F10+I10</f>
        <v>860.93</v>
      </c>
      <c r="D10" s="13">
        <f>G10+J10</f>
        <v>8.68</v>
      </c>
      <c r="E10" s="13">
        <v>0</v>
      </c>
      <c r="F10" s="13">
        <v>0</v>
      </c>
      <c r="G10" s="13">
        <v>0</v>
      </c>
      <c r="H10" s="13">
        <f>(1505808+21220+2508+1120004+254094+5457+102526)/1000</f>
        <v>3011.6170000000002</v>
      </c>
      <c r="I10" s="14">
        <f>(430465+7986+(-11)+419880+2610)/1000</f>
        <v>860.93</v>
      </c>
      <c r="J10" s="14">
        <f>(4340+49+547+1500+744+1500)/1000</f>
        <v>8.68</v>
      </c>
      <c r="K10" s="1"/>
    </row>
    <row r="11" spans="1:11" x14ac:dyDescent="0.2">
      <c r="A11" s="12" t="s">
        <v>67</v>
      </c>
      <c r="B11" s="13">
        <f>E11+H11</f>
        <v>0</v>
      </c>
      <c r="C11" s="13">
        <f>F11+I11</f>
        <v>0</v>
      </c>
      <c r="D11" s="13">
        <f>G11+J11</f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"/>
    </row>
    <row r="12" spans="1:11" x14ac:dyDescent="0.2">
      <c r="A12" s="12" t="s">
        <v>66</v>
      </c>
      <c r="B12" s="13">
        <f>E12+H12</f>
        <v>0</v>
      </c>
      <c r="C12" s="13">
        <f>F12+I12</f>
        <v>0</v>
      </c>
      <c r="D12" s="13">
        <f>G12+J12</f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"/>
    </row>
    <row r="13" spans="1:11" x14ac:dyDescent="0.2">
      <c r="A13" s="12" t="s">
        <v>65</v>
      </c>
      <c r="B13" s="13">
        <f>E13+H13</f>
        <v>82078</v>
      </c>
      <c r="C13" s="13">
        <f>F13+I13</f>
        <v>57854</v>
      </c>
      <c r="D13" s="13">
        <f>G13+J13</f>
        <v>34</v>
      </c>
      <c r="E13" s="13">
        <v>77349</v>
      </c>
      <c r="F13" s="13">
        <v>57798</v>
      </c>
      <c r="G13" s="13">
        <v>34</v>
      </c>
      <c r="H13" s="13">
        <v>4729</v>
      </c>
      <c r="I13" s="14">
        <v>56</v>
      </c>
      <c r="J13" s="14">
        <v>0</v>
      </c>
      <c r="K13" s="1"/>
    </row>
    <row r="14" spans="1:11" x14ac:dyDescent="0.2">
      <c r="A14" s="12" t="s">
        <v>64</v>
      </c>
      <c r="B14" s="13">
        <f>E14+H14</f>
        <v>0</v>
      </c>
      <c r="C14" s="13">
        <f>F14+I14</f>
        <v>0</v>
      </c>
      <c r="D14" s="13">
        <f>G14+J14</f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"/>
    </row>
    <row r="15" spans="1:11" x14ac:dyDescent="0.2">
      <c r="A15" s="12" t="s">
        <v>63</v>
      </c>
      <c r="B15" s="13">
        <f>E15+H15</f>
        <v>39213</v>
      </c>
      <c r="C15" s="13">
        <f>F15+I15</f>
        <v>10871</v>
      </c>
      <c r="D15" s="13">
        <f>G15+J15</f>
        <v>3030</v>
      </c>
      <c r="E15" s="13">
        <v>32659</v>
      </c>
      <c r="F15" s="13">
        <v>10742</v>
      </c>
      <c r="G15" s="13">
        <v>2371</v>
      </c>
      <c r="H15" s="13">
        <v>6554</v>
      </c>
      <c r="I15" s="14">
        <v>129</v>
      </c>
      <c r="J15" s="14">
        <v>659</v>
      </c>
      <c r="K15" s="1"/>
    </row>
    <row r="16" spans="1:11" x14ac:dyDescent="0.2">
      <c r="A16" s="12" t="s">
        <v>62</v>
      </c>
      <c r="B16" s="13">
        <f>E16+H16</f>
        <v>0</v>
      </c>
      <c r="C16" s="13">
        <f>F16+I16</f>
        <v>0</v>
      </c>
      <c r="D16" s="13">
        <f>G16+J16</f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"/>
    </row>
    <row r="17" spans="1:11" x14ac:dyDescent="0.2">
      <c r="A17" s="12" t="s">
        <v>61</v>
      </c>
      <c r="B17" s="13">
        <f>E17+H17</f>
        <v>63944</v>
      </c>
      <c r="C17" s="13">
        <f>F17+I17</f>
        <v>36916</v>
      </c>
      <c r="D17" s="13">
        <f>G17+J17</f>
        <v>1218</v>
      </c>
      <c r="E17" s="13">
        <v>28045</v>
      </c>
      <c r="F17" s="13">
        <v>21891</v>
      </c>
      <c r="G17" s="13">
        <v>91</v>
      </c>
      <c r="H17" s="13">
        <v>35899</v>
      </c>
      <c r="I17" s="14">
        <v>15025</v>
      </c>
      <c r="J17" s="14">
        <v>1127</v>
      </c>
      <c r="K17" s="1"/>
    </row>
    <row r="18" spans="1:11" x14ac:dyDescent="0.2">
      <c r="A18" s="12" t="s">
        <v>60</v>
      </c>
      <c r="B18" s="13">
        <f>E18+H18</f>
        <v>1</v>
      </c>
      <c r="C18" s="13">
        <f>F18+I18</f>
        <v>0</v>
      </c>
      <c r="D18" s="13">
        <f>G18+J18</f>
        <v>0</v>
      </c>
      <c r="E18" s="13">
        <v>0</v>
      </c>
      <c r="F18" s="13">
        <v>0</v>
      </c>
      <c r="G18" s="13">
        <v>0</v>
      </c>
      <c r="H18" s="13">
        <v>1</v>
      </c>
      <c r="I18" s="14">
        <v>0</v>
      </c>
      <c r="J18" s="14">
        <v>0</v>
      </c>
      <c r="K18" s="1"/>
    </row>
    <row r="19" spans="1:11" x14ac:dyDescent="0.2">
      <c r="A19" s="12" t="s">
        <v>59</v>
      </c>
      <c r="B19" s="13">
        <f>E19+H19</f>
        <v>0</v>
      </c>
      <c r="C19" s="13">
        <f>F19+I19</f>
        <v>0</v>
      </c>
      <c r="D19" s="13">
        <f>G19+J19</f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"/>
    </row>
    <row r="20" spans="1:11" x14ac:dyDescent="0.2">
      <c r="A20" s="12" t="s">
        <v>58</v>
      </c>
      <c r="B20" s="13">
        <f>E20+H20</f>
        <v>0</v>
      </c>
      <c r="C20" s="13">
        <f>F20+I20</f>
        <v>0</v>
      </c>
      <c r="D20" s="13">
        <f>G20+J20</f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"/>
    </row>
    <row r="21" spans="1:11" x14ac:dyDescent="0.2">
      <c r="A21" s="12" t="s">
        <v>23</v>
      </c>
      <c r="B21" s="13">
        <f>E21+H21</f>
        <v>1823.941</v>
      </c>
      <c r="C21" s="13">
        <f>F21+I21</f>
        <v>697.86300000000006</v>
      </c>
      <c r="D21" s="13">
        <f>G21+J21</f>
        <v>210.66200000000001</v>
      </c>
      <c r="E21" s="13">
        <v>0</v>
      </c>
      <c r="F21" s="13">
        <v>0</v>
      </c>
      <c r="G21" s="13">
        <v>0</v>
      </c>
      <c r="H21" s="13">
        <f>1823941/1000</f>
        <v>1823.941</v>
      </c>
      <c r="I21" s="14">
        <f>697863/1000</f>
        <v>697.86300000000006</v>
      </c>
      <c r="J21" s="14">
        <f>210662/1000</f>
        <v>210.66200000000001</v>
      </c>
      <c r="K21" s="1"/>
    </row>
    <row r="22" spans="1:11" x14ac:dyDescent="0.2">
      <c r="A22" s="12" t="s">
        <v>24</v>
      </c>
      <c r="B22" s="13">
        <f>E22+H22</f>
        <v>1297.3900000000001</v>
      </c>
      <c r="C22" s="13">
        <f>F22+I22</f>
        <v>260.19400000000002</v>
      </c>
      <c r="D22" s="13">
        <f>G22+J22</f>
        <v>17.824999999999999</v>
      </c>
      <c r="E22" s="13">
        <v>0</v>
      </c>
      <c r="F22" s="13">
        <v>0</v>
      </c>
      <c r="G22" s="13">
        <v>0</v>
      </c>
      <c r="H22" s="13">
        <f>(86108+689354+496115+25813)/1000</f>
        <v>1297.3900000000001</v>
      </c>
      <c r="I22" s="14">
        <f>260194/1000</f>
        <v>260.19400000000002</v>
      </c>
      <c r="J22" s="14">
        <f>(6458+1794+4119+5454)/1000</f>
        <v>17.824999999999999</v>
      </c>
      <c r="K22" s="1"/>
    </row>
    <row r="23" spans="1:11" x14ac:dyDescent="0.2">
      <c r="A23" s="12" t="s">
        <v>57</v>
      </c>
      <c r="B23" s="13">
        <f>E23+H23</f>
        <v>7110</v>
      </c>
      <c r="C23" s="13">
        <f>F23+I23</f>
        <v>13463</v>
      </c>
      <c r="D23" s="13">
        <f>G23+J23</f>
        <v>358</v>
      </c>
      <c r="E23" s="13">
        <f>4761+1445+263</f>
        <v>6469</v>
      </c>
      <c r="F23" s="13">
        <f>12904+163</f>
        <v>13067</v>
      </c>
      <c r="G23" s="13">
        <f>125+76</f>
        <v>201</v>
      </c>
      <c r="H23" s="13">
        <f>108+33+3+(-5)+3+47+163+24+236+5+24</f>
        <v>641</v>
      </c>
      <c r="I23" s="14">
        <f>312+72+12</f>
        <v>396</v>
      </c>
      <c r="J23" s="14">
        <f>8+3+10+1+135</f>
        <v>157</v>
      </c>
      <c r="K23" s="1"/>
    </row>
    <row r="24" spans="1:11" x14ac:dyDescent="0.2">
      <c r="A24" s="12" t="s">
        <v>56</v>
      </c>
      <c r="B24" s="13">
        <f>E24+H24</f>
        <v>0</v>
      </c>
      <c r="C24" s="13">
        <f>F24+I24</f>
        <v>0</v>
      </c>
      <c r="D24" s="13">
        <f>G24+J24</f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"/>
    </row>
    <row r="25" spans="1:11" x14ac:dyDescent="0.2">
      <c r="A25" s="12" t="s">
        <v>55</v>
      </c>
      <c r="B25" s="13">
        <f>E25+H25</f>
        <v>0</v>
      </c>
      <c r="C25" s="13">
        <f>F25+I25</f>
        <v>0</v>
      </c>
      <c r="D25" s="13">
        <f>G25+J25</f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"/>
    </row>
    <row r="26" spans="1:11" x14ac:dyDescent="0.2">
      <c r="A26" s="12" t="s">
        <v>54</v>
      </c>
      <c r="B26" s="13">
        <f>E26+H26</f>
        <v>0</v>
      </c>
      <c r="C26" s="13">
        <f>F26+I26</f>
        <v>0</v>
      </c>
      <c r="D26" s="13">
        <f>G26+J26</f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"/>
    </row>
    <row r="27" spans="1:11" x14ac:dyDescent="0.2">
      <c r="A27" s="12" t="s">
        <v>53</v>
      </c>
      <c r="B27" s="13">
        <f>E27+H27</f>
        <v>0</v>
      </c>
      <c r="C27" s="13">
        <f>F27+I27</f>
        <v>0</v>
      </c>
      <c r="D27" s="13">
        <f>G27+J27</f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"/>
    </row>
    <row r="28" spans="1:11" x14ac:dyDescent="0.2">
      <c r="A28" s="12" t="s">
        <v>52</v>
      </c>
      <c r="B28" s="13">
        <f>E28+H28</f>
        <v>0</v>
      </c>
      <c r="C28" s="13">
        <f>F28+I28</f>
        <v>0</v>
      </c>
      <c r="D28" s="13">
        <f>G28+J28</f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"/>
    </row>
    <row r="29" spans="1:11" x14ac:dyDescent="0.2">
      <c r="A29" s="12" t="s">
        <v>51</v>
      </c>
      <c r="B29" s="13">
        <f>E29+H29</f>
        <v>356.11336</v>
      </c>
      <c r="C29" s="13">
        <f>F29+I29</f>
        <v>88.341809999999995</v>
      </c>
      <c r="D29" s="13">
        <f>G29+J29</f>
        <v>17.494799999999998</v>
      </c>
      <c r="E29" s="13">
        <v>0</v>
      </c>
      <c r="F29" s="13">
        <v>0</v>
      </c>
      <c r="G29" s="13">
        <v>0</v>
      </c>
      <c r="H29" s="13">
        <f>(313613.36+42500)/1000</f>
        <v>356.11336</v>
      </c>
      <c r="I29" s="14">
        <f>88341.81/1000</f>
        <v>88.341809999999995</v>
      </c>
      <c r="J29" s="14">
        <f>(7694.8+9800)/1000</f>
        <v>17.494799999999998</v>
      </c>
      <c r="K29" s="1"/>
    </row>
    <row r="30" spans="1:11" x14ac:dyDescent="0.2">
      <c r="A30" s="12" t="s">
        <v>50</v>
      </c>
      <c r="B30" s="13">
        <f>E30+H30</f>
        <v>110929</v>
      </c>
      <c r="C30" s="13">
        <f>F30+I30</f>
        <v>32856</v>
      </c>
      <c r="D30" s="13">
        <f>G30+J30</f>
        <v>33813</v>
      </c>
      <c r="E30" s="13">
        <v>72559</v>
      </c>
      <c r="F30" s="13">
        <v>16049</v>
      </c>
      <c r="G30" s="13">
        <v>30643</v>
      </c>
      <c r="H30" s="13">
        <v>38370</v>
      </c>
      <c r="I30" s="14">
        <v>16807</v>
      </c>
      <c r="J30" s="14">
        <v>3170</v>
      </c>
      <c r="K30" s="1"/>
    </row>
    <row r="31" spans="1:11" x14ac:dyDescent="0.2">
      <c r="A31" s="12" t="s">
        <v>49</v>
      </c>
      <c r="B31" s="13">
        <f>E31+H31</f>
        <v>36087</v>
      </c>
      <c r="C31" s="13">
        <f>F31+I31</f>
        <v>22076</v>
      </c>
      <c r="D31" s="13">
        <f>G31+J31</f>
        <v>1663</v>
      </c>
      <c r="E31" s="13">
        <v>14067</v>
      </c>
      <c r="F31" s="13">
        <v>10129</v>
      </c>
      <c r="G31" s="13">
        <v>260</v>
      </c>
      <c r="H31" s="13">
        <v>22020</v>
      </c>
      <c r="I31" s="14">
        <v>11947</v>
      </c>
      <c r="J31" s="14">
        <v>1403</v>
      </c>
      <c r="K31" s="1"/>
    </row>
    <row r="32" spans="1:11" x14ac:dyDescent="0.2">
      <c r="A32" s="12" t="s">
        <v>48</v>
      </c>
      <c r="B32" s="13">
        <f>E32+H32</f>
        <v>0</v>
      </c>
      <c r="C32" s="13">
        <f>F32+I32</f>
        <v>0</v>
      </c>
      <c r="D32" s="13">
        <f>G32+J32</f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"/>
    </row>
    <row r="33" spans="1:11" x14ac:dyDescent="0.2">
      <c r="A33" s="12" t="s">
        <v>47</v>
      </c>
      <c r="B33" s="13">
        <f>E33+H33</f>
        <v>1810</v>
      </c>
      <c r="C33" s="13">
        <f>F33+I33</f>
        <v>0</v>
      </c>
      <c r="D33" s="13">
        <f>G33+J33</f>
        <v>0</v>
      </c>
      <c r="E33" s="13">
        <v>0</v>
      </c>
      <c r="F33" s="13">
        <v>0</v>
      </c>
      <c r="G33" s="13">
        <v>0</v>
      </c>
      <c r="H33" s="13">
        <v>1810</v>
      </c>
      <c r="I33" s="14">
        <v>0</v>
      </c>
      <c r="J33" s="14">
        <v>0</v>
      </c>
      <c r="K33" s="1"/>
    </row>
    <row r="34" spans="1:11" x14ac:dyDescent="0.2">
      <c r="A34" s="12" t="s">
        <v>46</v>
      </c>
      <c r="B34" s="13">
        <f>E34+H34</f>
        <v>0</v>
      </c>
      <c r="C34" s="13">
        <f>F34+I34</f>
        <v>0</v>
      </c>
      <c r="D34" s="13">
        <f>G34+J34</f>
        <v>0</v>
      </c>
      <c r="E34" s="13">
        <v>0</v>
      </c>
      <c r="F34" s="13">
        <v>0</v>
      </c>
      <c r="G34" s="13">
        <v>0</v>
      </c>
      <c r="H34" s="13">
        <v>0</v>
      </c>
      <c r="I34" s="14">
        <v>0</v>
      </c>
      <c r="J34" s="14">
        <v>0</v>
      </c>
      <c r="K34" s="1"/>
    </row>
    <row r="35" spans="1:11" x14ac:dyDescent="0.2">
      <c r="A35" s="12" t="s">
        <v>45</v>
      </c>
      <c r="B35" s="13">
        <f>E35+H35</f>
        <v>949.16521999999998</v>
      </c>
      <c r="C35" s="13">
        <f>F35+I35</f>
        <v>917.50947999999994</v>
      </c>
      <c r="D35" s="13">
        <f>G35+J35</f>
        <v>49.353970000000004</v>
      </c>
      <c r="E35" s="13">
        <v>0</v>
      </c>
      <c r="F35" s="13">
        <v>0</v>
      </c>
      <c r="G35" s="13">
        <v>0</v>
      </c>
      <c r="H35" s="13">
        <f>949165.22/1000</f>
        <v>949.16521999999998</v>
      </c>
      <c r="I35" s="13">
        <f>917509.48/1000</f>
        <v>917.50947999999994</v>
      </c>
      <c r="J35" s="14">
        <f>49353.97/1000</f>
        <v>49.353970000000004</v>
      </c>
      <c r="K35" s="1"/>
    </row>
    <row r="36" spans="1:11" ht="15" x14ac:dyDescent="0.2">
      <c r="A36" s="15" t="s">
        <v>44</v>
      </c>
      <c r="B36" s="16"/>
      <c r="C36" s="16"/>
      <c r="D36" s="16"/>
      <c r="E36" s="16"/>
      <c r="F36" s="16"/>
      <c r="G36" s="16"/>
      <c r="H36" s="16"/>
      <c r="I36" s="17"/>
      <c r="J36" s="17"/>
      <c r="K36" s="1"/>
    </row>
    <row r="37" spans="1:11" x14ac:dyDescent="0.2">
      <c r="A37" s="31" t="s">
        <v>43</v>
      </c>
      <c r="B37" s="19">
        <f>E37+H37</f>
        <v>0</v>
      </c>
      <c r="C37" s="19">
        <f>F37+I37</f>
        <v>0</v>
      </c>
      <c r="D37" s="19">
        <f>G37+J37</f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1"/>
    </row>
    <row r="38" spans="1:11" x14ac:dyDescent="0.2">
      <c r="A38" s="31" t="s">
        <v>39</v>
      </c>
      <c r="B38" s="19">
        <f>E38+H38</f>
        <v>250</v>
      </c>
      <c r="C38" s="19">
        <f>F38+I38</f>
        <v>0</v>
      </c>
      <c r="D38" s="19">
        <f>G38+J38</f>
        <v>40</v>
      </c>
      <c r="E38" s="20">
        <v>0</v>
      </c>
      <c r="F38" s="20">
        <v>0</v>
      </c>
      <c r="G38" s="20">
        <v>0</v>
      </c>
      <c r="H38" s="20">
        <f>0.25*1000</f>
        <v>250</v>
      </c>
      <c r="I38" s="22">
        <v>0</v>
      </c>
      <c r="J38" s="22">
        <f>0.04*1000</f>
        <v>40</v>
      </c>
      <c r="K38" s="1"/>
    </row>
    <row r="39" spans="1:11" x14ac:dyDescent="0.2">
      <c r="A39" s="31" t="s">
        <v>42</v>
      </c>
      <c r="B39" s="19">
        <f>E39+H39</f>
        <v>8390</v>
      </c>
      <c r="C39" s="19">
        <f>F39+I39</f>
        <v>1246</v>
      </c>
      <c r="D39" s="19">
        <f>G39+J39</f>
        <v>97</v>
      </c>
      <c r="E39" s="20">
        <v>0</v>
      </c>
      <c r="F39" s="20">
        <v>0</v>
      </c>
      <c r="G39" s="20">
        <v>0</v>
      </c>
      <c r="H39" s="20">
        <v>8390</v>
      </c>
      <c r="I39" s="22">
        <v>1246</v>
      </c>
      <c r="J39" s="22">
        <v>97</v>
      </c>
      <c r="K39" s="1"/>
    </row>
    <row r="40" spans="1:11" x14ac:dyDescent="0.2">
      <c r="A40" s="30"/>
      <c r="B40" s="24"/>
      <c r="C40" s="24"/>
      <c r="D40" s="24"/>
      <c r="E40" s="24"/>
      <c r="F40" s="24"/>
      <c r="G40" s="24"/>
      <c r="H40" s="24"/>
      <c r="I40" s="17"/>
      <c r="J40" s="17"/>
      <c r="K40" s="1"/>
    </row>
    <row r="41" spans="1:11" ht="15" x14ac:dyDescent="0.2">
      <c r="A41" s="25" t="s">
        <v>41</v>
      </c>
      <c r="B41" s="26">
        <f>SUM(B10:B39)</f>
        <v>357250.22658000002</v>
      </c>
      <c r="C41" s="26">
        <f>SUM(C10:C39)</f>
        <v>178106.83828999999</v>
      </c>
      <c r="D41" s="26">
        <f>SUM(D10:D39)</f>
        <v>40557.015769999998</v>
      </c>
      <c r="E41" s="26">
        <f>SUM(E10:E39)</f>
        <v>231148</v>
      </c>
      <c r="F41" s="26">
        <f>SUM(F10:F39)</f>
        <v>129676</v>
      </c>
      <c r="G41" s="26">
        <f>SUM(G10:G39)</f>
        <v>33600</v>
      </c>
      <c r="H41" s="26">
        <f>SUM(H10:H39)</f>
        <v>126102.22657999999</v>
      </c>
      <c r="I41" s="26">
        <f>SUM(I10:I39)</f>
        <v>48430.838290000007</v>
      </c>
      <c r="J41" s="26">
        <f>SUM(J10:J39)</f>
        <v>6957.01577</v>
      </c>
      <c r="K41" s="1"/>
    </row>
  </sheetData>
  <mergeCells count="3">
    <mergeCell ref="B7:D7"/>
    <mergeCell ref="E7:G7"/>
    <mergeCell ref="H7:J7"/>
  </mergeCells>
  <pageMargins left="1.1023622047244095" right="0.31496062992125984" top="0.74803149606299213" bottom="0.74803149606299213" header="0.31496062992125984" footer="0.31496062992125984"/>
  <pageSetup paperSize="9" scale="85" orientation="landscape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zoomScale="95" zoomScaleNormal="95" workbookViewId="0"/>
  </sheetViews>
  <sheetFormatPr defaultRowHeight="12.75" x14ac:dyDescent="0.2"/>
  <cols>
    <col min="1" max="1" width="20.7109375" customWidth="1"/>
    <col min="2" max="10" width="13.7109375" customWidth="1"/>
    <col min="13" max="13" width="10.5703125" bestFit="1" customWidth="1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.75" x14ac:dyDescent="0.25">
      <c r="A2" s="2" t="s">
        <v>109</v>
      </c>
      <c r="B2" s="3"/>
      <c r="C2" s="3"/>
      <c r="D2" s="3"/>
      <c r="E2" s="3"/>
      <c r="F2" s="1"/>
      <c r="G2" s="1"/>
      <c r="H2" s="1"/>
      <c r="I2" s="1"/>
      <c r="J2" s="1"/>
      <c r="K2" s="1"/>
      <c r="L2" s="1"/>
      <c r="M2" s="2"/>
    </row>
    <row r="3" spans="1:13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x14ac:dyDescent="0.25">
      <c r="A4" s="4" t="s">
        <v>108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2.75" customHeight="1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6" spans="1:13" ht="12.75" customHeight="1" x14ac:dyDescent="0.2">
      <c r="A6" s="5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5"/>
    </row>
    <row r="7" spans="1:13" ht="15" customHeight="1" x14ac:dyDescent="0.2">
      <c r="A7" s="38"/>
      <c r="B7" s="27" t="s">
        <v>78</v>
      </c>
      <c r="C7" s="28"/>
      <c r="D7" s="29"/>
      <c r="E7" s="27" t="s">
        <v>107</v>
      </c>
      <c r="F7" s="28"/>
      <c r="G7" s="29"/>
      <c r="H7" s="27" t="s">
        <v>106</v>
      </c>
      <c r="I7" s="28"/>
      <c r="J7" s="29"/>
      <c r="K7" s="1"/>
    </row>
    <row r="8" spans="1:13" ht="24.75" customHeight="1" x14ac:dyDescent="0.2">
      <c r="A8" s="7" t="s">
        <v>105</v>
      </c>
      <c r="B8" s="35" t="s">
        <v>104</v>
      </c>
      <c r="C8" s="34" t="s">
        <v>103</v>
      </c>
      <c r="D8" s="33" t="s">
        <v>102</v>
      </c>
      <c r="E8" s="35" t="s">
        <v>104</v>
      </c>
      <c r="F8" s="34" t="s">
        <v>103</v>
      </c>
      <c r="G8" s="33" t="s">
        <v>102</v>
      </c>
      <c r="H8" s="35" t="s">
        <v>104</v>
      </c>
      <c r="I8" s="34" t="s">
        <v>103</v>
      </c>
      <c r="J8" s="33" t="s">
        <v>102</v>
      </c>
      <c r="K8" s="1"/>
    </row>
    <row r="9" spans="1:13" ht="15" x14ac:dyDescent="0.2">
      <c r="A9" s="15" t="s">
        <v>101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3" x14ac:dyDescent="0.2">
      <c r="A10" s="12" t="s">
        <v>100</v>
      </c>
      <c r="B10" s="13">
        <f>E10+H10</f>
        <v>949.16521999999998</v>
      </c>
      <c r="C10" s="13">
        <f>F10+I10</f>
        <v>917.50947999999994</v>
      </c>
      <c r="D10" s="13">
        <f>G10+J10</f>
        <v>49.353970000000004</v>
      </c>
      <c r="E10" s="13">
        <v>0</v>
      </c>
      <c r="F10" s="13">
        <v>0</v>
      </c>
      <c r="G10" s="13">
        <v>0</v>
      </c>
      <c r="H10" s="13">
        <f>949165.22/1000</f>
        <v>949.16521999999998</v>
      </c>
      <c r="I10" s="13">
        <f>917509.48/1000</f>
        <v>917.50947999999994</v>
      </c>
      <c r="J10" s="14">
        <f>49353.97/1000</f>
        <v>49.353970000000004</v>
      </c>
      <c r="K10" s="1"/>
    </row>
    <row r="11" spans="1:13" x14ac:dyDescent="0.2">
      <c r="A11" s="12" t="s">
        <v>99</v>
      </c>
      <c r="B11" s="13">
        <f>E11+H11</f>
        <v>3011.6170000000002</v>
      </c>
      <c r="C11" s="13">
        <f>F11+I11</f>
        <v>860.93</v>
      </c>
      <c r="D11" s="13">
        <f>G11+J11</f>
        <v>8.68</v>
      </c>
      <c r="E11" s="13">
        <v>0</v>
      </c>
      <c r="F11" s="13">
        <v>0</v>
      </c>
      <c r="G11" s="13">
        <v>0</v>
      </c>
      <c r="H11" s="13">
        <f>(1505808+21220+2508+1120004+254094+5457+102526)/1000</f>
        <v>3011.6170000000002</v>
      </c>
      <c r="I11" s="14">
        <f>(430465+7986+(-11)+419880+2610)/1000</f>
        <v>860.93</v>
      </c>
      <c r="J11" s="14">
        <f>(4340+49+547+1500+744+1500)/1000</f>
        <v>8.68</v>
      </c>
      <c r="K11" s="1"/>
    </row>
    <row r="12" spans="1:13" x14ac:dyDescent="0.2">
      <c r="A12" s="12" t="s">
        <v>13</v>
      </c>
      <c r="B12" s="13">
        <f>E12+H12</f>
        <v>0</v>
      </c>
      <c r="C12" s="13">
        <f>F12+I12</f>
        <v>0</v>
      </c>
      <c r="D12" s="13">
        <f>G12+J12</f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"/>
    </row>
    <row r="13" spans="1:13" x14ac:dyDescent="0.2">
      <c r="A13" s="12" t="s">
        <v>98</v>
      </c>
      <c r="B13" s="13">
        <f>E13+H13</f>
        <v>0</v>
      </c>
      <c r="C13" s="13">
        <f>F13+I13</f>
        <v>0</v>
      </c>
      <c r="D13" s="13">
        <f>G13+J13</f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"/>
    </row>
    <row r="14" spans="1:13" x14ac:dyDescent="0.2">
      <c r="A14" s="12" t="s">
        <v>97</v>
      </c>
      <c r="B14" s="13">
        <f>E14+H14</f>
        <v>0</v>
      </c>
      <c r="C14" s="13">
        <f>F14+I14</f>
        <v>0</v>
      </c>
      <c r="D14" s="13">
        <f>G14+J14</f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"/>
    </row>
    <row r="15" spans="1:13" x14ac:dyDescent="0.2">
      <c r="A15" s="12" t="s">
        <v>96</v>
      </c>
      <c r="B15" s="13">
        <f>E15+H15</f>
        <v>82078</v>
      </c>
      <c r="C15" s="13">
        <f>F15+I15</f>
        <v>57854</v>
      </c>
      <c r="D15" s="13">
        <f>G15+J15</f>
        <v>34</v>
      </c>
      <c r="E15" s="13">
        <v>77349</v>
      </c>
      <c r="F15" s="13">
        <v>57798</v>
      </c>
      <c r="G15" s="13">
        <v>34</v>
      </c>
      <c r="H15" s="13">
        <v>4729</v>
      </c>
      <c r="I15" s="14">
        <v>56</v>
      </c>
      <c r="J15" s="14">
        <v>0</v>
      </c>
      <c r="K15" s="1"/>
    </row>
    <row r="16" spans="1:13" x14ac:dyDescent="0.2">
      <c r="A16" s="12" t="s">
        <v>95</v>
      </c>
      <c r="B16" s="13">
        <f>E16+H16</f>
        <v>0</v>
      </c>
      <c r="C16" s="13">
        <f>F16+I16</f>
        <v>0</v>
      </c>
      <c r="D16" s="13">
        <f>G16+J16</f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"/>
    </row>
    <row r="17" spans="1:11" x14ac:dyDescent="0.2">
      <c r="A17" s="12" t="s">
        <v>94</v>
      </c>
      <c r="B17" s="13">
        <f>E17+H17</f>
        <v>39213</v>
      </c>
      <c r="C17" s="13">
        <f>F17+I17</f>
        <v>10871</v>
      </c>
      <c r="D17" s="13">
        <f>G17+J17</f>
        <v>3030</v>
      </c>
      <c r="E17" s="13">
        <v>32659</v>
      </c>
      <c r="F17" s="13">
        <v>10742</v>
      </c>
      <c r="G17" s="13">
        <v>2371</v>
      </c>
      <c r="H17" s="13">
        <v>6554</v>
      </c>
      <c r="I17" s="14">
        <v>129</v>
      </c>
      <c r="J17" s="14">
        <v>659</v>
      </c>
      <c r="K17" s="1"/>
    </row>
    <row r="18" spans="1:11" x14ac:dyDescent="0.2">
      <c r="A18" s="12" t="s">
        <v>93</v>
      </c>
      <c r="B18" s="13">
        <f>E18+H18</f>
        <v>1810</v>
      </c>
      <c r="C18" s="13">
        <f>F18+I18</f>
        <v>0</v>
      </c>
      <c r="D18" s="13">
        <f>G18+J18</f>
        <v>0</v>
      </c>
      <c r="E18" s="13">
        <v>0</v>
      </c>
      <c r="F18" s="13">
        <v>0</v>
      </c>
      <c r="G18" s="13">
        <v>0</v>
      </c>
      <c r="H18" s="13">
        <v>1810</v>
      </c>
      <c r="I18" s="14">
        <v>0</v>
      </c>
      <c r="J18" s="14">
        <v>0</v>
      </c>
      <c r="K18" s="1"/>
    </row>
    <row r="19" spans="1:11" x14ac:dyDescent="0.2">
      <c r="A19" s="12" t="s">
        <v>92</v>
      </c>
      <c r="B19" s="13">
        <f>E19+H19</f>
        <v>0</v>
      </c>
      <c r="C19" s="13">
        <f>F19+I19</f>
        <v>0</v>
      </c>
      <c r="D19" s="13">
        <f>G19+J19</f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"/>
    </row>
    <row r="20" spans="1:11" x14ac:dyDescent="0.2">
      <c r="A20" s="12" t="s">
        <v>91</v>
      </c>
      <c r="B20" s="13">
        <f>E20+H20</f>
        <v>0</v>
      </c>
      <c r="C20" s="13">
        <f>F20+I20</f>
        <v>0</v>
      </c>
      <c r="D20" s="13">
        <f>G20+J20</f>
        <v>0</v>
      </c>
      <c r="E20" s="13">
        <v>0</v>
      </c>
      <c r="F20" s="13">
        <v>0</v>
      </c>
      <c r="G20" s="13">
        <v>0</v>
      </c>
      <c r="H20" s="13">
        <v>0</v>
      </c>
      <c r="I20" s="14">
        <v>0</v>
      </c>
      <c r="J20" s="14">
        <v>0</v>
      </c>
      <c r="K20" s="1"/>
    </row>
    <row r="21" spans="1:11" x14ac:dyDescent="0.2">
      <c r="A21" s="12" t="s">
        <v>90</v>
      </c>
      <c r="B21" s="13">
        <f>E21+H21</f>
        <v>63944</v>
      </c>
      <c r="C21" s="13">
        <f>F21+I21</f>
        <v>36916</v>
      </c>
      <c r="D21" s="13">
        <f>G21+J21</f>
        <v>1218</v>
      </c>
      <c r="E21" s="13">
        <v>28045</v>
      </c>
      <c r="F21" s="13">
        <v>21891</v>
      </c>
      <c r="G21" s="13">
        <v>91</v>
      </c>
      <c r="H21" s="13">
        <v>35899</v>
      </c>
      <c r="I21" s="14">
        <v>15025</v>
      </c>
      <c r="J21" s="14">
        <v>1127</v>
      </c>
      <c r="K21" s="1"/>
    </row>
    <row r="22" spans="1:11" x14ac:dyDescent="0.2">
      <c r="A22" s="12" t="s">
        <v>89</v>
      </c>
      <c r="B22" s="13">
        <f>E22+H22</f>
        <v>1</v>
      </c>
      <c r="C22" s="13">
        <f>F22+I22</f>
        <v>0</v>
      </c>
      <c r="D22" s="13">
        <f>G22+J22</f>
        <v>0</v>
      </c>
      <c r="E22" s="13">
        <v>0</v>
      </c>
      <c r="F22" s="13">
        <v>0</v>
      </c>
      <c r="G22" s="13">
        <v>0</v>
      </c>
      <c r="H22" s="13">
        <v>1</v>
      </c>
      <c r="I22" s="14">
        <v>0</v>
      </c>
      <c r="J22" s="14">
        <v>0</v>
      </c>
      <c r="K22" s="1"/>
    </row>
    <row r="23" spans="1:11" x14ac:dyDescent="0.2">
      <c r="A23" s="12" t="s">
        <v>21</v>
      </c>
      <c r="B23" s="13">
        <f>E23+H23</f>
        <v>0</v>
      </c>
      <c r="C23" s="13">
        <f>F23+I23</f>
        <v>0</v>
      </c>
      <c r="D23" s="13">
        <f>G23+J23</f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"/>
    </row>
    <row r="24" spans="1:11" x14ac:dyDescent="0.2">
      <c r="A24" s="12" t="s">
        <v>88</v>
      </c>
      <c r="B24" s="13">
        <f>E24+H24</f>
        <v>0</v>
      </c>
      <c r="C24" s="13">
        <f>F24+I24</f>
        <v>0</v>
      </c>
      <c r="D24" s="13">
        <f>G24+J24</f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"/>
    </row>
    <row r="25" spans="1:11" x14ac:dyDescent="0.2">
      <c r="A25" s="12" t="s">
        <v>87</v>
      </c>
      <c r="B25" s="13">
        <f>E25+H25</f>
        <v>1823.941</v>
      </c>
      <c r="C25" s="13">
        <f>F25+I25</f>
        <v>697.86300000000006</v>
      </c>
      <c r="D25" s="13">
        <f>G25+J25</f>
        <v>210.66200000000001</v>
      </c>
      <c r="E25" s="13">
        <v>0</v>
      </c>
      <c r="F25" s="13">
        <v>0</v>
      </c>
      <c r="G25" s="13">
        <v>0</v>
      </c>
      <c r="H25" s="13">
        <f>1823941/1000</f>
        <v>1823.941</v>
      </c>
      <c r="I25" s="14">
        <f>697863/1000</f>
        <v>697.86300000000006</v>
      </c>
      <c r="J25" s="14">
        <f>210662/1000</f>
        <v>210.66200000000001</v>
      </c>
      <c r="K25" s="1"/>
    </row>
    <row r="26" spans="1:11" x14ac:dyDescent="0.2">
      <c r="A26" s="12" t="s">
        <v>24</v>
      </c>
      <c r="B26" s="13">
        <f>E26+H26</f>
        <v>1297.3900000000001</v>
      </c>
      <c r="C26" s="13">
        <f>F26+I26</f>
        <v>260.19400000000002</v>
      </c>
      <c r="D26" s="13">
        <f>G26+J26</f>
        <v>17.824999999999999</v>
      </c>
      <c r="E26" s="13">
        <v>0</v>
      </c>
      <c r="F26" s="13">
        <v>0</v>
      </c>
      <c r="G26" s="13">
        <v>0</v>
      </c>
      <c r="H26" s="13">
        <f>(86108+689354+496115+25813)/1000</f>
        <v>1297.3900000000001</v>
      </c>
      <c r="I26" s="14">
        <f>260194/1000</f>
        <v>260.19400000000002</v>
      </c>
      <c r="J26" s="14">
        <f>(6458+1794+4119+5454)/1000</f>
        <v>17.824999999999999</v>
      </c>
      <c r="K26" s="1"/>
    </row>
    <row r="27" spans="1:11" x14ac:dyDescent="0.2">
      <c r="A27" s="12" t="s">
        <v>86</v>
      </c>
      <c r="B27" s="13">
        <f>E27+H27</f>
        <v>7110</v>
      </c>
      <c r="C27" s="13">
        <f>F27+I27</f>
        <v>13463</v>
      </c>
      <c r="D27" s="13">
        <f>G27+J27</f>
        <v>358</v>
      </c>
      <c r="E27" s="13">
        <f>4761+1445+263</f>
        <v>6469</v>
      </c>
      <c r="F27" s="13">
        <f>12904+163</f>
        <v>13067</v>
      </c>
      <c r="G27" s="13">
        <f>125+76</f>
        <v>201</v>
      </c>
      <c r="H27" s="13">
        <f>108+33+3+(-5)+3+47+163+24+236+5+24</f>
        <v>641</v>
      </c>
      <c r="I27" s="14">
        <f>312+72+12</f>
        <v>396</v>
      </c>
      <c r="J27" s="14">
        <f>8+3+10+1+135</f>
        <v>157</v>
      </c>
      <c r="K27" s="1"/>
    </row>
    <row r="28" spans="1:11" x14ac:dyDescent="0.2">
      <c r="A28" s="12" t="s">
        <v>85</v>
      </c>
      <c r="B28" s="13">
        <f>E28+H28</f>
        <v>0</v>
      </c>
      <c r="C28" s="13">
        <f>F28+I28</f>
        <v>0</v>
      </c>
      <c r="D28" s="13">
        <f>G28+J28</f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"/>
    </row>
    <row r="29" spans="1:11" x14ac:dyDescent="0.2">
      <c r="A29" s="12" t="s">
        <v>55</v>
      </c>
      <c r="B29" s="13">
        <f>E29+H29</f>
        <v>0</v>
      </c>
      <c r="C29" s="13">
        <f>F29+I29</f>
        <v>0</v>
      </c>
      <c r="D29" s="13">
        <f>G29+J29</f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"/>
    </row>
    <row r="30" spans="1:11" x14ac:dyDescent="0.2">
      <c r="A30" s="12" t="s">
        <v>28</v>
      </c>
      <c r="B30" s="13">
        <f>E30+H30</f>
        <v>0</v>
      </c>
      <c r="C30" s="13">
        <f>F30+I30</f>
        <v>0</v>
      </c>
      <c r="D30" s="13">
        <f>G30+J30</f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"/>
    </row>
    <row r="31" spans="1:11" x14ac:dyDescent="0.2">
      <c r="A31" s="12" t="s">
        <v>84</v>
      </c>
      <c r="B31" s="13">
        <f>E31+H31</f>
        <v>36087</v>
      </c>
      <c r="C31" s="13">
        <f>F31+I31</f>
        <v>22076</v>
      </c>
      <c r="D31" s="13">
        <f>G31+J31</f>
        <v>1663</v>
      </c>
      <c r="E31" s="13">
        <v>14067</v>
      </c>
      <c r="F31" s="13">
        <v>10129</v>
      </c>
      <c r="G31" s="13">
        <v>260</v>
      </c>
      <c r="H31" s="13">
        <v>22020</v>
      </c>
      <c r="I31" s="14">
        <v>11947</v>
      </c>
      <c r="J31" s="14">
        <v>1403</v>
      </c>
      <c r="K31" s="1"/>
    </row>
    <row r="32" spans="1:11" x14ac:dyDescent="0.2">
      <c r="A32" s="12" t="s">
        <v>31</v>
      </c>
      <c r="B32" s="13">
        <f>E32+H32</f>
        <v>0</v>
      </c>
      <c r="C32" s="13">
        <f>F32+I32</f>
        <v>0</v>
      </c>
      <c r="D32" s="13">
        <f>G32+J32</f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"/>
    </row>
    <row r="33" spans="1:11" x14ac:dyDescent="0.2">
      <c r="A33" s="12" t="s">
        <v>32</v>
      </c>
      <c r="B33" s="13">
        <f>E33+H33</f>
        <v>0</v>
      </c>
      <c r="C33" s="13">
        <f>F33+I33</f>
        <v>0</v>
      </c>
      <c r="D33" s="13">
        <f>G33+J33</f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"/>
    </row>
    <row r="34" spans="1:11" x14ac:dyDescent="0.2">
      <c r="A34" s="12" t="s">
        <v>83</v>
      </c>
      <c r="B34" s="13">
        <f>E34+H34</f>
        <v>356.11336</v>
      </c>
      <c r="C34" s="13">
        <f>F34+I34</f>
        <v>88.341809999999995</v>
      </c>
      <c r="D34" s="13">
        <f>G34+J34</f>
        <v>17.494799999999998</v>
      </c>
      <c r="E34" s="13">
        <v>0</v>
      </c>
      <c r="F34" s="13">
        <v>0</v>
      </c>
      <c r="G34" s="13">
        <v>0</v>
      </c>
      <c r="H34" s="13">
        <f>(313613.36+42500)/1000</f>
        <v>356.11336</v>
      </c>
      <c r="I34" s="14">
        <f>88341.81/1000</f>
        <v>88.341809999999995</v>
      </c>
      <c r="J34" s="14">
        <f>(7694.8+9800)/1000</f>
        <v>17.494799999999998</v>
      </c>
      <c r="K34" s="1"/>
    </row>
    <row r="35" spans="1:11" x14ac:dyDescent="0.2">
      <c r="A35" s="12" t="s">
        <v>82</v>
      </c>
      <c r="B35" s="13">
        <f>E35+H35</f>
        <v>110929</v>
      </c>
      <c r="C35" s="13">
        <f>F35+I35</f>
        <v>32856</v>
      </c>
      <c r="D35" s="13">
        <f>G35+J35</f>
        <v>33813</v>
      </c>
      <c r="E35" s="13">
        <v>72559</v>
      </c>
      <c r="F35" s="13">
        <v>16049</v>
      </c>
      <c r="G35" s="13">
        <v>30643</v>
      </c>
      <c r="H35" s="13">
        <v>38370</v>
      </c>
      <c r="I35" s="14">
        <v>16807</v>
      </c>
      <c r="J35" s="14">
        <v>3170</v>
      </c>
      <c r="K35" s="1"/>
    </row>
    <row r="36" spans="1:11" ht="15" x14ac:dyDescent="0.2">
      <c r="A36" s="15" t="s">
        <v>81</v>
      </c>
      <c r="B36" s="16"/>
      <c r="C36" s="16"/>
      <c r="D36" s="16"/>
      <c r="E36" s="16"/>
      <c r="F36" s="16"/>
      <c r="G36" s="16"/>
      <c r="H36" s="16"/>
      <c r="I36" s="17"/>
      <c r="J36" s="17"/>
      <c r="K36" s="1"/>
    </row>
    <row r="37" spans="1:11" x14ac:dyDescent="0.2">
      <c r="A37" s="37" t="s">
        <v>80</v>
      </c>
      <c r="B37" s="19">
        <f>E37+H37</f>
        <v>0</v>
      </c>
      <c r="C37" s="19">
        <f>F37+I37</f>
        <v>0</v>
      </c>
      <c r="D37" s="19">
        <f>G37+J37</f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1"/>
    </row>
    <row r="38" spans="1:11" x14ac:dyDescent="0.2">
      <c r="A38" s="37" t="s">
        <v>39</v>
      </c>
      <c r="B38" s="19">
        <f>E38+H38</f>
        <v>250</v>
      </c>
      <c r="C38" s="19">
        <f>F38+I38</f>
        <v>0</v>
      </c>
      <c r="D38" s="19">
        <f>G38+J38</f>
        <v>40</v>
      </c>
      <c r="E38" s="20">
        <v>0</v>
      </c>
      <c r="F38" s="20">
        <v>0</v>
      </c>
      <c r="G38" s="20">
        <v>0</v>
      </c>
      <c r="H38" s="20">
        <f>0.25*1000</f>
        <v>250</v>
      </c>
      <c r="I38" s="22">
        <v>0</v>
      </c>
      <c r="J38" s="22">
        <f>0.04*1000</f>
        <v>40</v>
      </c>
      <c r="K38" s="1"/>
    </row>
    <row r="39" spans="1:11" x14ac:dyDescent="0.2">
      <c r="A39" s="37" t="s">
        <v>79</v>
      </c>
      <c r="B39" s="19">
        <f>E39+H39</f>
        <v>8390</v>
      </c>
      <c r="C39" s="19">
        <f>F39+I39</f>
        <v>1246</v>
      </c>
      <c r="D39" s="19">
        <f>G39+J39</f>
        <v>97</v>
      </c>
      <c r="E39" s="20">
        <v>0</v>
      </c>
      <c r="F39" s="20">
        <v>0</v>
      </c>
      <c r="G39" s="20">
        <v>0</v>
      </c>
      <c r="H39" s="20">
        <v>8390</v>
      </c>
      <c r="I39" s="22">
        <v>1246</v>
      </c>
      <c r="J39" s="22">
        <v>97</v>
      </c>
      <c r="K39" s="1"/>
    </row>
    <row r="40" spans="1:11" x14ac:dyDescent="0.2">
      <c r="A40" s="30"/>
      <c r="B40" s="24"/>
      <c r="C40" s="24"/>
      <c r="D40" s="24"/>
      <c r="E40" s="24"/>
      <c r="F40" s="24"/>
      <c r="G40" s="24"/>
      <c r="H40" s="24"/>
      <c r="I40" s="17"/>
      <c r="J40" s="17"/>
      <c r="K40" s="1"/>
    </row>
    <row r="41" spans="1:11" ht="15" x14ac:dyDescent="0.2">
      <c r="A41" s="36" t="s">
        <v>78</v>
      </c>
      <c r="B41" s="26">
        <f>SUM(B10:B39)</f>
        <v>357250.22658000002</v>
      </c>
      <c r="C41" s="26">
        <f>SUM(C10:C39)</f>
        <v>178106.83829000001</v>
      </c>
      <c r="D41" s="26">
        <f>SUM(D10:D39)</f>
        <v>40557.015769999998</v>
      </c>
      <c r="E41" s="26">
        <f>SUM(E10:E39)</f>
        <v>231148</v>
      </c>
      <c r="F41" s="26">
        <f>SUM(F10:F39)</f>
        <v>129676</v>
      </c>
      <c r="G41" s="26">
        <f>SUM(G10:G39)</f>
        <v>33600</v>
      </c>
      <c r="H41" s="26">
        <f>SUM(H10:H39)</f>
        <v>126102.22658</v>
      </c>
      <c r="I41" s="26">
        <f>SUM(I10:I39)</f>
        <v>48430.83829</v>
      </c>
      <c r="J41" s="26">
        <f>SUM(J10:J39)</f>
        <v>6957.01577</v>
      </c>
      <c r="K41" s="1"/>
    </row>
    <row r="42" spans="1:11" x14ac:dyDescent="0.2">
      <c r="K42" s="1"/>
    </row>
  </sheetData>
  <mergeCells count="3">
    <mergeCell ref="B7:D7"/>
    <mergeCell ref="E7:G7"/>
    <mergeCell ref="H7:J7"/>
  </mergeCells>
  <pageMargins left="1.1023622047244095" right="0.31496062992125984" top="0.94488188976377963" bottom="0.74803149606299213" header="0.31496062992125984" footer="0.31496062992125984"/>
  <pageSetup paperSize="9" scale="85" orientation="landscape" r:id="rId1"/>
  <headerFooter>
    <oddHeader>&amp;L&amp;9Finanssivalvonta
Finansinspektionen
Financial Supervisory Authority (FIN-FSA)&amp;C&amp;D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2FCD66A72934EA0FE4A11994703F9" ma:contentTypeVersion="1" ma:contentTypeDescription="Create a new document." ma:contentTypeScope="" ma:versionID="ce9906ee04c6f2b93a8b450f7bddce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C160E80-C724-4CBA-B667-87CCC2E0D8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961C6E-4308-42C4-B24A-81C540A556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2286BD-741B-4619-AD35-91A66F5A0AAD}">
  <ds:schemaRefs>
    <ds:schemaRef ds:uri="http://schemas.microsoft.com/office/2006/metadata/properties"/>
    <ds:schemaRef ds:uri="http://purl.org/dc/dcmitype/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6679CA4-CA68-4CC4-9EA7-53705D0F119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Vahinko</vt:lpstr>
      <vt:lpstr>Skade</vt:lpstr>
      <vt:lpstr>Non-life</vt:lpstr>
      <vt:lpstr>'Non-life'!Print_Area</vt:lpstr>
      <vt:lpstr>Skade!Print_Area</vt:lpstr>
      <vt:lpstr>Vahinko!Print_Area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Ulkomaisten ETA-vahinkovakuutusyhtiöiden toiminta Suomessa vuonna 2009</dc:title>
  <dc:creator>ETELAMI</dc:creator>
  <cp:lastModifiedBy>Kantola, Riikka</cp:lastModifiedBy>
  <dcterms:created xsi:type="dcterms:W3CDTF">2011-03-08T10:25:56Z</dcterms:created>
  <dcterms:modified xsi:type="dcterms:W3CDTF">2018-11-28T12:30:59Z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Tikkanen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Kohderyhma2">
    <vt:lpwstr/>
  </property>
  <property fmtid="{D5CDD505-2E9C-101B-9397-08002B2CF9AE}" pid="8" name="display_urn:schemas-microsoft-com:office:office#Author">
    <vt:lpwstr>Tikkanen</vt:lpwstr>
  </property>
  <property fmtid="{D5CDD505-2E9C-101B-9397-08002B2CF9AE}" pid="9" name="Avainsanat">
    <vt:lpwstr/>
  </property>
  <property fmtid="{D5CDD505-2E9C-101B-9397-08002B2CF9AE}" pid="10" name="Kohderyhma">
    <vt:lpwstr/>
  </property>
  <property fmtid="{D5CDD505-2E9C-101B-9397-08002B2CF9AE}" pid="11" name="ContentTypeId">
    <vt:lpwstr>0x010100AC82EBC92DD2084DB59E5CA65EB7485F</vt:lpwstr>
  </property>
  <property fmtid="{D5CDD505-2E9C-101B-9397-08002B2CF9AE}" pid="12" name="Dokumenttityyppi">
    <vt:lpwstr/>
  </property>
  <property fmtid="{D5CDD505-2E9C-101B-9397-08002B2CF9AE}" pid="13" name="FivaInstructionStartDate">
    <vt:lpwstr/>
  </property>
  <property fmtid="{D5CDD505-2E9C-101B-9397-08002B2CF9AE}" pid="14" name="FivaInstructionLastChangeDate">
    <vt:lpwstr/>
  </property>
  <property fmtid="{D5CDD505-2E9C-101B-9397-08002B2CF9AE}" pid="15" name="FivaOrganization">
    <vt:lpwstr/>
  </property>
  <property fmtid="{D5CDD505-2E9C-101B-9397-08002B2CF9AE}" pid="16" name="FivaLanguage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FivaInstructionEndDate">
    <vt:lpwstr/>
  </property>
  <property fmtid="{D5CDD505-2E9C-101B-9397-08002B2CF9AE}" pid="20" name="FivaIdentityNumber">
    <vt:lpwstr/>
  </property>
  <property fmtid="{D5CDD505-2E9C-101B-9397-08002B2CF9AE}" pid="21" name="Aihepiiri">
    <vt:lpwstr/>
  </property>
  <property fmtid="{D5CDD505-2E9C-101B-9397-08002B2CF9AE}" pid="22" name="xd_Signature">
    <vt:lpwstr/>
  </property>
  <property fmtid="{D5CDD505-2E9C-101B-9397-08002B2CF9AE}" pid="23" name="FivaInstructionID">
    <vt:lpwstr/>
  </property>
  <property fmtid="{D5CDD505-2E9C-101B-9397-08002B2CF9AE}" pid="24" name="FivaKeywordsTaxField">
    <vt:lpwstr>6;#Suomen Pankki|f3a1eab2-ad80-4fdb-b6c2-0f6884d1708a</vt:lpwstr>
  </property>
  <property fmtid="{D5CDD505-2E9C-101B-9397-08002B2CF9AE}" pid="25" name="FivaTopicTaxFieldTaxHTField0">
    <vt:lpwstr/>
  </property>
  <property fmtid="{D5CDD505-2E9C-101B-9397-08002B2CF9AE}" pid="26" name="FivaTopicTaxField">
    <vt:lpwstr/>
  </property>
  <property fmtid="{D5CDD505-2E9C-101B-9397-08002B2CF9AE}" pid="27" name="FivaKeywordsTaxFieldTaxHTField0">
    <vt:lpwstr>Suomen Pankki|f3a1eab2-ad80-4fdb-b6c2-0f6884d1708a</vt:lpwstr>
  </property>
  <property fmtid="{D5CDD505-2E9C-101B-9397-08002B2CF9AE}" pid="28" name="FivaTargetGroup2TaxField">
    <vt:lpwstr/>
  </property>
  <property fmtid="{D5CDD505-2E9C-101B-9397-08002B2CF9AE}" pid="29" name="FivaDocumentTypeTaxField">
    <vt:lpwstr/>
  </property>
  <property fmtid="{D5CDD505-2E9C-101B-9397-08002B2CF9AE}" pid="30" name="FivaDocumentTypeTaxFieldTaxHTField0">
    <vt:lpwstr/>
  </property>
  <property fmtid="{D5CDD505-2E9C-101B-9397-08002B2CF9AE}" pid="31" name="FivaTargetGroupTaxFieldTaxHTField0">
    <vt:lpwstr>Muut|75556a7b-5c94-4770-a915-34799d8d352c</vt:lpwstr>
  </property>
  <property fmtid="{D5CDD505-2E9C-101B-9397-08002B2CF9AE}" pid="32" name="FivaTargetGroupTaxField">
    <vt:lpwstr>32;#Muut|75556a7b-5c94-4770-a915-34799d8d352c</vt:lpwstr>
  </property>
  <property fmtid="{D5CDD505-2E9C-101B-9397-08002B2CF9AE}" pid="33" name="FivaTargetGroup2TaxFieldTaxHTField0">
    <vt:lpwstr/>
  </property>
  <property fmtid="{D5CDD505-2E9C-101B-9397-08002B2CF9AE}" pid="34" name="TaxCatchAll">
    <vt:lpwstr>32;#Muut|75556a7b-5c94-4770-a915-34799d8d352c;#6;#Suomen Pankki|f3a1eab2-ad80-4fdb-b6c2-0f6884d1708a</vt:lpwstr>
  </property>
  <property fmtid="{D5CDD505-2E9C-101B-9397-08002B2CF9AE}" pid="35" name="{A44787D4-0540-4523-9961-78E4036D8C6D}">
    <vt:lpwstr>{D57A3C21-FC8D-493C-9441-AAEFBBD7D827}</vt:lpwstr>
  </property>
</Properties>
</file>